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23250" windowHeight="12450"/>
  </bookViews>
  <sheets>
    <sheet name="ORÇAMENTO" sheetId="1" r:id="rId1"/>
    <sheet name="CRONOGRAMA" sheetId="2" r:id="rId2"/>
    <sheet name="MEMORIA DE CALCULO" sheetId="3" r:id="rId3"/>
    <sheet name="COMPOSIÇÃO MR 00009" sheetId="4" r:id="rId4"/>
  </sheets>
  <definedNames>
    <definedName name="_xlnm.Print_Area" localSheetId="3">'COMPOSIÇÃO MR 00009'!$A$1:$H$22</definedName>
    <definedName name="_xlnm.Print_Area" localSheetId="1">CRONOGRAMA!$A$1:$E$28</definedName>
    <definedName name="_xlnm.Print_Area" localSheetId="0">ORÇAMENTO!$A$1:$J$79</definedName>
    <definedName name="_xlnm.Print_Titles" localSheetId="0">ORÇAMENTO!$1:$9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2"/>
  <c r="H9"/>
  <c r="F8"/>
  <c r="H12"/>
  <c r="F11"/>
  <c r="E67" i="3"/>
  <c r="E66"/>
  <c r="E65"/>
  <c r="F48" i="1"/>
  <c r="I48" s="1"/>
  <c r="F46"/>
  <c r="F31"/>
  <c r="H44"/>
  <c r="I44" s="1"/>
  <c r="D15" i="2"/>
  <c r="D17" s="1"/>
  <c r="E15"/>
  <c r="F13"/>
  <c r="F12"/>
  <c r="I49" i="1"/>
  <c r="I41"/>
  <c r="I65"/>
  <c r="I64"/>
  <c r="I62"/>
  <c r="I58"/>
  <c r="I59"/>
  <c r="I60"/>
  <c r="I57"/>
  <c r="I55"/>
  <c r="I53"/>
  <c r="I50"/>
  <c r="I45"/>
  <c r="I46"/>
  <c r="I47"/>
  <c r="I42"/>
  <c r="I39"/>
  <c r="I38"/>
  <c r="I34"/>
  <c r="I35"/>
  <c r="I36"/>
  <c r="I33"/>
  <c r="I29"/>
  <c r="I30"/>
  <c r="I31"/>
  <c r="I28"/>
  <c r="I22"/>
  <c r="I23"/>
  <c r="I24"/>
  <c r="I25"/>
  <c r="I26"/>
  <c r="I21"/>
  <c r="I20"/>
  <c r="I19" s="1"/>
  <c r="I18"/>
  <c r="I17"/>
  <c r="I16" s="1"/>
  <c r="I14"/>
  <c r="I15"/>
  <c r="I13"/>
  <c r="E17" i="2" l="1"/>
  <c r="I43" i="1"/>
  <c r="I40" s="1"/>
  <c r="I61"/>
  <c r="I56"/>
  <c r="I12"/>
  <c r="I27"/>
  <c r="I32"/>
  <c r="I37"/>
  <c r="I63"/>
  <c r="I11" l="1"/>
  <c r="I51"/>
  <c r="J68" l="1"/>
  <c r="K68" s="1"/>
  <c r="J7" l="1"/>
  <c r="J67"/>
  <c r="J66" s="1"/>
  <c r="J52" l="1"/>
  <c r="J50"/>
  <c r="J21"/>
  <c r="J14"/>
  <c r="J30"/>
  <c r="J31"/>
  <c r="J22"/>
  <c r="J18"/>
  <c r="J53"/>
  <c r="J20"/>
  <c r="J29"/>
  <c r="J17"/>
  <c r="J49"/>
  <c r="J54"/>
  <c r="J40"/>
  <c r="J35"/>
  <c r="J44"/>
  <c r="J62"/>
  <c r="J55"/>
  <c r="J41"/>
  <c r="J59"/>
  <c r="J28"/>
  <c r="J47"/>
  <c r="J33"/>
  <c r="J58"/>
  <c r="J19"/>
  <c r="J26"/>
  <c r="J34"/>
  <c r="J57"/>
  <c r="J13"/>
  <c r="J25"/>
  <c r="J48"/>
  <c r="J38"/>
  <c r="J60"/>
  <c r="J45"/>
  <c r="J42"/>
  <c r="J36"/>
  <c r="J15"/>
  <c r="J16"/>
  <c r="J24"/>
  <c r="J64"/>
  <c r="J39"/>
  <c r="J43"/>
  <c r="J23"/>
  <c r="J65"/>
  <c r="J46"/>
  <c r="J37"/>
  <c r="J27"/>
  <c r="J32"/>
  <c r="J12"/>
  <c r="J61"/>
  <c r="J63"/>
  <c r="J56"/>
  <c r="J51"/>
  <c r="J11"/>
</calcChain>
</file>

<file path=xl/sharedStrings.xml><?xml version="1.0" encoding="utf-8"?>
<sst xmlns="http://schemas.openxmlformats.org/spreadsheetml/2006/main" count="566" uniqueCount="263">
  <si>
    <t>PLANILHA ORÇAMENTÁRIA DE MATERIAL E MÃO DE OBRA</t>
  </si>
  <si>
    <t>OBRA:</t>
  </si>
  <si>
    <t>AQUISIÇÃO E APLICAÇÃO DE CONCRETO BETUMINOSO USINADO A QUENTE (CBUQ), SOB PAVIMENTAÇÃO OU BASE REGULARIZADA E PAVIMENTAÇÃO  EM PISO INTERTRAVADO, COM BLOCO SEXTAVADO</t>
  </si>
  <si>
    <t>BASE DE PREÇO:</t>
  </si>
  <si>
    <t>SINAPI 07/2023 MINAS GERAIS</t>
  </si>
  <si>
    <t>SICRO3 04/2023 MINAS GERAIS</t>
  </si>
  <si>
    <t>SETOP 04/2023 MINAS GERAIS</t>
  </si>
  <si>
    <t>PROPRIETÁRIO:</t>
  </si>
  <si>
    <t>PREFEITURA   MUNICIPAL   DE   ESPINOSA   -   MINAS   GERAIS</t>
  </si>
  <si>
    <t>CNPJ:</t>
  </si>
  <si>
    <t>18.650.952/0001-16</t>
  </si>
  <si>
    <t>BDI:</t>
  </si>
  <si>
    <t>ENDEREÇO DA OBRA:</t>
  </si>
  <si>
    <t>RUAS DIVERSAS EM ZONA URBANA, CONFORME INDICADO EM PROJETO</t>
  </si>
  <si>
    <t>PRAZO DE EXECUÇÃO:</t>
  </si>
  <si>
    <t>60 DIAS</t>
  </si>
  <si>
    <t>DATA:</t>
  </si>
  <si>
    <t>TOTAL GERAL COM BDI:</t>
  </si>
  <si>
    <t>ORÇAMENTO SINTÉTICO</t>
  </si>
  <si>
    <t>ITEM</t>
  </si>
  <si>
    <t>CÓDIGO</t>
  </si>
  <si>
    <t>BANCO</t>
  </si>
  <si>
    <t>DESCRIÇÃO DOS SERVIÇOS</t>
  </si>
  <si>
    <t>UND.</t>
  </si>
  <si>
    <t>QUANT.</t>
  </si>
  <si>
    <t>VALOR UNIT.</t>
  </si>
  <si>
    <t>VALOR UNIT. C/ BDI</t>
  </si>
  <si>
    <t>TOTAL</t>
  </si>
  <si>
    <t>PESO (%)</t>
  </si>
  <si>
    <t xml:space="preserve"> 1 </t>
  </si>
  <si>
    <t>RECAPEAMENTO AV. MARIA JOSÉ DE SOUZA</t>
  </si>
  <si>
    <t xml:space="preserve"> 1.1 </t>
  </si>
  <si>
    <t>SERVIÇOS PRELIMINARES</t>
  </si>
  <si>
    <t xml:space="preserve"> 1.1.1 </t>
  </si>
  <si>
    <t xml:space="preserve"> ED-16660 </t>
  </si>
  <si>
    <t>SETOP</t>
  </si>
  <si>
    <t>FORNECIMENTO E COLOCAÇÃO DE PLACA DE OBRA EM CHAPA GALVANIZADA #26, ESP. 0,45 MM, PLOTADA COM ADESIVO VINÍLICO, AFIXADA COM REBITES 4,8X40 MM, EM ESTRUTURA METÁLICA DE METALON 20X20 MM, ESP. 1,25 MM, INCLUSIVE SUPORTE EM EUCALIPTO AUTOCLAVADO PINTADO COM TINTA PVA DUAS (2) DEMÃOS</t>
  </si>
  <si>
    <t>M²</t>
  </si>
  <si>
    <t xml:space="preserve"> 1.1.2 </t>
  </si>
  <si>
    <t xml:space="preserve"> 6191 </t>
  </si>
  <si>
    <t>ORSE</t>
  </si>
  <si>
    <t>LIMPEZA DE RUAS (VARRIÇÃO E REMOÇÃO DE ENTULHOS)</t>
  </si>
  <si>
    <t xml:space="preserve"> ED-50128 </t>
  </si>
  <si>
    <t>BARRACÃO DE OBRA PARA DEPÓSITO E FERRAMENTARIA TIPO-I, ÁREA INTERNA 14,52M2, EM CHAPA DE COMPENSADO RESINADO, INCLUSIVE MOBILIÁRIO (OBRA DE PEQUENO PORTE, EFETIVO ATÉ 30 HOMENS), PADRÃO DER-MG</t>
  </si>
  <si>
    <t xml:space="preserve"> 1.2 </t>
  </si>
  <si>
    <t>SERVIÇOS DE MANUTENÇÃO E DRENAGEM</t>
  </si>
  <si>
    <t xml:space="preserve"> 1.2.1.1 </t>
  </si>
  <si>
    <t xml:space="preserve"> 101810 </t>
  </si>
  <si>
    <t>SINAPI</t>
  </si>
  <si>
    <t>EXECUÇÃO DE TAPA BURACO COM APLICAÇÃO DE CONCRETO ASFÁLTICO (USINAGEM PRÓPRIA) E PINTURA DE LIGAÇÃO. AF_12/2020</t>
  </si>
  <si>
    <t>M³</t>
  </si>
  <si>
    <t xml:space="preserve"> 1.2.1.2 </t>
  </si>
  <si>
    <t xml:space="preserve"> 101828 </t>
  </si>
  <si>
    <t>RECOMPOSIÇÃO DE BASE E OU SUB-BASE PARA REMENDO PROFUNDO DE SOLO BRITA (50/50) - INCLUSO RETIRADA E COLOCAÇÃO DO MATERIAL. AF_12/2020</t>
  </si>
  <si>
    <t xml:space="preserve"> 1.2.2 </t>
  </si>
  <si>
    <t>DRENAGEM (CALHAS EM CONCRETO ARMADO)</t>
  </si>
  <si>
    <t xml:space="preserve"> 1.2.2.1 </t>
  </si>
  <si>
    <t xml:space="preserve"> 90100 </t>
  </si>
  <si>
    <t>ESCAVAÇÃO MECANIZADA DE VALA COM PROF. ATÉ 1,5 M (MÉDIA MONTANTE E JUSANTE/UMA COMPOSIÇÃO POR TRECHO), RETROESCAV. (0,26 M3), LARG. DE 0,8 M A 1,5 M, EM SOLO DE 1A CATEGORIA, EM LOCAIS COM ALTO NÍVEL DE INTERFERÊNCIA. AF_02/2021</t>
  </si>
  <si>
    <t xml:space="preserve"> 1.2.2.2 </t>
  </si>
  <si>
    <t xml:space="preserve"> 2003822 </t>
  </si>
  <si>
    <t>SICRO3</t>
  </si>
  <si>
    <t>TUBO DE CONCRETO PA1 COMERCIAL PARA DRENAGEM - D = 0,60 M - FORNECIMENTO E INSTALAÇÃO</t>
  </si>
  <si>
    <t>M</t>
  </si>
  <si>
    <t xml:space="preserve"> 1.2.2.3 </t>
  </si>
  <si>
    <t xml:space="preserve"> ED-49787 </t>
  </si>
  <si>
    <t>FORNECIMENTO DE CONCRETO ESTRUTURAL, PREPARADO EM OBRA COM BETONEIRA, COM FCK 25MPA, INCLUSIVE LANÇAMENTO, ADENSAMENTO E ACABAMENTO (FUNDAÇÃO)</t>
  </si>
  <si>
    <t xml:space="preserve"> 1.2.2.4 </t>
  </si>
  <si>
    <t xml:space="preserve"> ED-8398 </t>
  </si>
  <si>
    <t>FÔRMA E DESFORMA DE COMPENSADO PLASTIFICADO, ESP. 12MM, REAPROVEITAMENTO (3X), EXCLUSIVE ESCORAMENTO</t>
  </si>
  <si>
    <t xml:space="preserve"> 1.2.2.5 </t>
  </si>
  <si>
    <t xml:space="preserve"> 92916 </t>
  </si>
  <si>
    <t>ARMAÇÃO DE ESTRUTURAS DIVERSAS DE CONCRETO ARMADO, EXCETO VIGAS, PILARES, LAJES E FUNDAÇÕES, UTILIZANDO AÇO CA-50 DE 6,3 MM - MONTAGEM. AF_06/2022</t>
  </si>
  <si>
    <t>KG</t>
  </si>
  <si>
    <t xml:space="preserve"> 1.2.2.6 </t>
  </si>
  <si>
    <t xml:space="preserve"> 92917 </t>
  </si>
  <si>
    <t>ARMAÇÃO DE ESTRUTURAS DIVERSAS DE CONCRETO ARMADO, EXCETO VIGAS, PILARES, LAJES E FUNDAÇÕES, UTILIZANDO AÇO CA-50 DE 8,0 MM - MONTAGEM. AF_06/2022</t>
  </si>
  <si>
    <t xml:space="preserve"> 1.2.2.7 </t>
  </si>
  <si>
    <t xml:space="preserve"> MR 00009 </t>
  </si>
  <si>
    <t>Próprio</t>
  </si>
  <si>
    <t>GRELHA EM BARRAS DE FERRO DE 5/8", CRUZADAS, ESPAÇAMENTO 5CM, COM REQUADRO EM CANTONEIRA DE ABAS IGUAIS DE 3/4" E CANTONEIRA DE ABAS IGUAIS DE 1" NA PARTE INFERIOR</t>
  </si>
  <si>
    <t xml:space="preserve"> 1.3 </t>
  </si>
  <si>
    <t>CONSTRUÇÃO DE PAVIMENTAÇÃO SOBRE PAVIMENTAÇÃO EXISTENTE OU BASE REGULARIZADA</t>
  </si>
  <si>
    <t xml:space="preserve"> 1.3.1 </t>
  </si>
  <si>
    <t xml:space="preserve"> 2593 </t>
  </si>
  <si>
    <t>EXECUÇÃO DE PINTURA ASFÁLTICA DE LIGAÇÃO, INCLUSIVE FORNECIMENTO DE LIGANTE, EXCLUSIVE TRANSPORTE</t>
  </si>
  <si>
    <t xml:space="preserve"> 1.3.2 </t>
  </si>
  <si>
    <t xml:space="preserve"> 5914622 </t>
  </si>
  <si>
    <t>TRANSPORTE DE MATERIAL BETUMINOSO COM CAMINHÃO TANQUE DISTRIBUIDOR - RODOVIA PAVIMENTADA</t>
  </si>
  <si>
    <t>tkm</t>
  </si>
  <si>
    <t xml:space="preserve"> 1.3.3 </t>
  </si>
  <si>
    <t xml:space="preserve"> ED-7623 </t>
  </si>
  <si>
    <t>EXECUÇÃO E APLICAÇÃO DE CONCRETO BETUMINOSO USINADO A QUENTE (CBUQ), MASSA COMERCIAL, INCLUINDO FORNECIMENTO E TRANSPORTE DOS AGREGADOS E MATERIAL BETUMINOSO, EXCLUSIVE TRANSPORTE DA MASSA ASFÁLTICA ATÉ A PISTA</t>
  </si>
  <si>
    <t xml:space="preserve"> 1.3.5 </t>
  </si>
  <si>
    <t xml:space="preserve"> 5914389 </t>
  </si>
  <si>
    <t>TRANSPORTE COM CAMINHÃO BASCULANTE DE 10 M³ - RODOVIA PAVIMENTADA</t>
  </si>
  <si>
    <t xml:space="preserve"> 1.4 </t>
  </si>
  <si>
    <t>SINALIZAÇÃO</t>
  </si>
  <si>
    <t xml:space="preserve"> 1.4.1 </t>
  </si>
  <si>
    <t xml:space="preserve"> 102512 </t>
  </si>
  <si>
    <t>PINTURA DE EIXO VIÁRIO SOBRE ASFALTO COM TINTA RETRORREFLETIVA A BASE DE RESINA ACRÍLICA COM MICROESFERAS DE VIDRO, APLICAÇÃO MECÂNICA COM DEMARCADORA AUTOPROPELIDA. AF_05/2021</t>
  </si>
  <si>
    <t xml:space="preserve"> 1.4.2 </t>
  </si>
  <si>
    <t xml:space="preserve"> 3724 </t>
  </si>
  <si>
    <t>DEMARCAÇÃO DE PAVIMENTOS COM PINTURA DE 1 DEMÃO DE RESINA ACRÍLICA, E APLICAÇÃO DE MICRO-ESFERAS PARA SINALIZAÇÃO HORIZONTAL (ESTACIONAMENTOS, FAIXAS DE PEDRESTRES, ETC.)</t>
  </si>
  <si>
    <t xml:space="preserve"> 1.4.3 </t>
  </si>
  <si>
    <t xml:space="preserve"> 5213362 </t>
  </si>
  <si>
    <t>TACHÃO REFLETIVO EM PLÁSTICO INJETADO - BIDIRECIONAL - FORNECIMENTO E COLOCAÇÃO</t>
  </si>
  <si>
    <t xml:space="preserve"> 1.4.4 </t>
  </si>
  <si>
    <t xml:space="preserve"> 5213360 </t>
  </si>
  <si>
    <t>TACHA REFLETIVA EM PLÁSTICO INJETADO - BIDIRECIONAL TIPO I - COM UM PINO - FORNECIMENTO E COLOCAÇÃO</t>
  </si>
  <si>
    <t xml:space="preserve"> 1.5 </t>
  </si>
  <si>
    <t>SERVIÇOS FINAIS</t>
  </si>
  <si>
    <t xml:space="preserve"> 1.5.1 </t>
  </si>
  <si>
    <t xml:space="preserve"> ED-50635 </t>
  </si>
  <si>
    <t>PLACA DE ALUMÍNIO FUNDIDO, DIMENSÃO (85X50)CM, PARA INAUGURAÇÃO, INCLUSIVE FIXAÇÃO</t>
  </si>
  <si>
    <t xml:space="preserve"> 1.5.2 </t>
  </si>
  <si>
    <t xml:space="preserve"> 2 </t>
  </si>
  <si>
    <t>RECAPEAMENTO RUAS DIVERSAS</t>
  </si>
  <si>
    <t xml:space="preserve"> 2.1 </t>
  </si>
  <si>
    <t xml:space="preserve"> 2.1.1 </t>
  </si>
  <si>
    <t xml:space="preserve"> 2.2 </t>
  </si>
  <si>
    <t xml:space="preserve"> 2.2.1 </t>
  </si>
  <si>
    <t>IMPRIMAÇÃO COM EMULSÃO ASFÁLTICA</t>
  </si>
  <si>
    <t xml:space="preserve"> 2.2.2 </t>
  </si>
  <si>
    <t xml:space="preserve"> 2.2.3 </t>
  </si>
  <si>
    <t xml:space="preserve"> 2.2.4 </t>
  </si>
  <si>
    <t xml:space="preserve"> 2.2.5 </t>
  </si>
  <si>
    <t xml:space="preserve"> 2.3 </t>
  </si>
  <si>
    <t xml:space="preserve"> 2.3.1 </t>
  </si>
  <si>
    <t xml:space="preserve"> 3 </t>
  </si>
  <si>
    <t>PAVIMENTO EM PISO INTERTRAVADO, COM BLOCO SEXTAVADO</t>
  </si>
  <si>
    <t xml:space="preserve"> 3.1 </t>
  </si>
  <si>
    <t xml:space="preserve"> 3.1.1 </t>
  </si>
  <si>
    <t xml:space="preserve"> 99064 </t>
  </si>
  <si>
    <t>LOCAÇÃO DE PAVIMENTAÇÃO. AF_10/2018</t>
  </si>
  <si>
    <t xml:space="preserve"> 3.2 </t>
  </si>
  <si>
    <t>TERRAPLANAGEM</t>
  </si>
  <si>
    <t xml:space="preserve"> 3.2.1 </t>
  </si>
  <si>
    <t xml:space="preserve"> 100576 </t>
  </si>
  <si>
    <t>REGULARIZAÇÃO E COMPACTAÇÃO DE SUBLEITO DE SOLO  PREDOMINANTEMENTE ARGILOSO. AF_11/2019</t>
  </si>
  <si>
    <t xml:space="preserve"> 3.3 </t>
  </si>
  <si>
    <t>PAVIMENTAÇÃO DE VIAS</t>
  </si>
  <si>
    <t xml:space="preserve"> 3.3.1 </t>
  </si>
  <si>
    <t xml:space="preserve"> 93358 </t>
  </si>
  <si>
    <t>ESCAVAÇÃO MANUAL DE VALA COM PROFUNDIDADE MENOR OU IGUAL A 1,30 M. AF_02/2021</t>
  </si>
  <si>
    <t xml:space="preserve"> 3.3.2 </t>
  </si>
  <si>
    <t xml:space="preserve"> 94273 </t>
  </si>
  <si>
    <t>ASSENTAMENTO DE GUIA (MEIO-FIO) EM TRECHO RETO, CONFECCIONADA EM CONCRETO PRÉ-FABRICADO, DIMENSÕES 100X15X13X30 CM (COMPRIMENTO X BASE INFERIOR X BASE SUPERIOR X ALTURA), PARA VIAS URBANAS (USO VIÁRIO). AF_06/2016</t>
  </si>
  <si>
    <t xml:space="preserve"> 92394 </t>
  </si>
  <si>
    <t>EXECUÇÃO DE PAVIMENTO EM PISO INTERTRAVADO, COM BLOCO SEXTAVADO DE 25 X 25 CM, ESPESSURA 8 CM, RESISTENCIA DE 35 MPA</t>
  </si>
  <si>
    <t xml:space="preserve"> 3.4 </t>
  </si>
  <si>
    <t xml:space="preserve"> 3.4.1 </t>
  </si>
  <si>
    <t xml:space="preserve"> 4 </t>
  </si>
  <si>
    <t>ADMINISTRAÇÃO LOCAL DA OBRA</t>
  </si>
  <si>
    <t xml:space="preserve"> 4.1 </t>
  </si>
  <si>
    <t xml:space="preserve"> ED-21771 </t>
  </si>
  <si>
    <t>ENGENHEIRO CIVIL DE OBRA SÊNIOR COM ENCARGOS COMPLEMENTARES</t>
  </si>
  <si>
    <t>MÊS</t>
  </si>
  <si>
    <t xml:space="preserve"> 4.2 </t>
  </si>
  <si>
    <t xml:space="preserve"> ED-21782 </t>
  </si>
  <si>
    <t>EPI PARA ENGENHEIRO CIVIL - MENSALISTA ( ENCARGOS COMPLEMENTARES)</t>
  </si>
  <si>
    <t>TOTAL SEM BDI</t>
  </si>
  <si>
    <t>TOTAL DO BDI</t>
  </si>
  <si>
    <t>TOTAL GERAL</t>
  </si>
  <si>
    <r>
      <rPr>
        <b/>
        <sz val="11"/>
        <color rgb="FF000000"/>
        <rFont val="Arial"/>
        <family val="2"/>
      </rPr>
      <t>Encargos sociais:</t>
    </r>
    <r>
      <rPr>
        <sz val="11"/>
        <color rgb="FF000000"/>
        <rFont val="Arial"/>
        <family val="2"/>
      </rPr>
      <t xml:space="preserve"> Para elaboração deste orçamento, foram considerados os encargos sociais da Fonte SINAPI para a Unidade da Federação de Minas Gerais (MG).</t>
    </r>
  </si>
  <si>
    <t>Foi considerado arredondamento de duas casas decimais para Quantidade; Custo Unitário; BDI; Preço Unitário; Preço Total.</t>
  </si>
  <si>
    <t>_____________________________________________</t>
  </si>
  <si>
    <t>_____________________________________</t>
  </si>
  <si>
    <t>MICHEL FERNANDES MACÊDO SILVA</t>
  </si>
  <si>
    <t>MILTON BARBOSA LIMA</t>
  </si>
  <si>
    <t>ARQUITETO E URBANISTA</t>
  </si>
  <si>
    <t>PREFEITO DE ESPINOSA</t>
  </si>
  <si>
    <t>ENGENHEIRO DE SEGURANÇA DO TRABALHO</t>
  </si>
  <si>
    <t>CAU-BA: A48114.9</t>
  </si>
  <si>
    <t>CRONOGRAMA FISCIO - FINACEIRO</t>
  </si>
  <si>
    <t>DESCRIÇÃO</t>
  </si>
  <si>
    <t>TOTAL POR ETAPA</t>
  </si>
  <si>
    <t>30 DIAS</t>
  </si>
  <si>
    <t> </t>
  </si>
  <si>
    <t>100,00%
R$ 66.201,72</t>
  </si>
  <si>
    <t>50,00%
R$ 33.100,86</t>
  </si>
  <si>
    <t>PERCENTUAL</t>
  </si>
  <si>
    <t>CUSTO</t>
  </si>
  <si>
    <t>PERCENTUAL ACUMULADO</t>
  </si>
  <si>
    <t>CUSTO ACUMULADO</t>
  </si>
  <si>
    <t>Encargos sociais: Para elaboração deste orçamento, foram considerados os encargos sociais da Fonte SINAPI para a Unidade da Federação de Minas Gerais (MG).</t>
  </si>
  <si>
    <t>MEMÓRIA DE CÁLCULO</t>
  </si>
  <si>
    <t>FÓRMULA: COMPRIMENTO DOS TUBOS DE CONCRETO A SEREM INSTALADOS ENTRE AS CANALETAS DE DRENAGEM
- DRENAGEM D01:
8,83 m
TOTAL PARCIAL D01: 9,00 M
-DRENAGEM D02:
8,99 M
TOTAL PARCIAL D02: 9,00 M
-DRENAGEM D03:
9,17 M
TOTAL PARCIAL D03: 9,00 M
DRENAGEM D04:
9,23 m
TOTAL PARCIAL D04:  9,00 M
TOTAL GERAL: D01 + D02 + D03 + D04 = 36,00 M</t>
  </si>
  <si>
    <t>FÓRMULA: CONFORME ÁREA DE FORMA EXTRAIDA DA PRANCHA 04/04 DO PROJETO DE CANALETAS EM CONCRETO, DIVIDA PELO INDICE DE REAPROVEITAMENTO
-Área de formas: 10,16 m³
-Número de canaletas: 8,00
-Indice de reaproveitamento: 3,00
TOTAL GERAL: 10,16 m² X 8,00 und = 81,28 m² / 3,00 = 27,09 M²</t>
  </si>
  <si>
    <t>FÓRMULA: CONFORME QUANTIDADE DE AÇO EXTRAIDA DA PRANCHA 04/04 DO PROJETO DE CANALETAS EM CONCRETO
- Quantidades de barras: 15,00 barras
-Quantidades de canaletas: 8,00 unid
-Peso por barra: 4,80 Kg
15,00 X 8,00 X 4,80 = 576,00 Kg
TOTAL GERAL: 576,00 KG</t>
  </si>
  <si>
    <t>FÓRMULA: ÁREA RETIRADA DO PROJETO DE CALHAS EM CONCRETO X QUANTIDADE DE CALHAS
-Largura: 0,56 m
-Comprimento: 4,70 m
-Quantidade de calhas: 8,00 unidades
4,70 m X 0,56 m  X 8,00 und = 21,06 m²
TOTAL GERAL= 21,06 M²</t>
  </si>
  <si>
    <t>FÓRMULA: ÁREA OBTIDA ATRAVÉS DO PROJETO NO SOFTWARE AUTO CAD
- AVENIDA MARIA JOSÉ DE SOUZA
Levantamento parte 01: 3.402,65 m²
Levantamento parte 02: 3.176,99 m²
Levantamento parte 03: 2.956,99
TOTAL GERAL: 9.536,63 M²</t>
  </si>
  <si>
    <t>FÓRMULA: ÁREA DE EXECUÇÃO DO RECAPEAMENTO x ESPESSURA DO RECAPEAMENTO
Área de execução do recapeamento: 9.536,63 m²
Espessura do recapeamento: 0,04 m
- 9.536,63 m² x 0,04 m = 381,46 m3
TOTAL GERAL = 381,46 M3</t>
  </si>
  <si>
    <t>FÓRMULA: CONFORME COMPRIMENTO DAS LINHAS DE EIXO VIÁRIO
Levantamento parte 01: 304,00 m
Levantamento parte 02: 297,83 m
Levantamento parte 03: 267,13 m
- LINHAS DUPLA CONTINUA: 868,96 m
-LINHA DE BORDO ESQUERDA: 868,96 m
-LINHA DE BORDO DIREITA: 868,96 m
TOTAL GERAL: 868,96 x 3,00 = 2.606,88 m</t>
  </si>
  <si>
    <t>FÓRMULA: COMPRIMENTO X LARGURA X QUANTIDADE DE FAIXAS DE PEDESTRE
Largura: 4,00 m
Comprimento: 10,00 m
10,00 x 4,00 x 3,00 = 120,00 m²
TOTAL GERAL: 120,00 M²</t>
  </si>
  <si>
    <t>FÓRMULA: CONFORME COMPRIMENTO DAS LINHAS DE EIXO VIÁRIO / ESPAÇO ENTRE AS TACHÕES (4 metros)
Levantamento parte 01: 304,00 m
Levantamento parte 02: 297,83 m
Levantamento parte 03: 267,13 m
- LINHAS DUPLA CONTINUA: 868,96 m
TOTAL GERAL: 868,96 x 4,00 = 218 tachões</t>
  </si>
  <si>
    <t>FÓRMULA: CONFORME COMPRIMENTO DAS LINHAS DE EIXO VIÁRIO / ESPAÇO ENTRE AS TACHAS (4 metros)
Levantamento parte 01: 304,00 m
Levantamento parte 02: 297,83 m
Levantamento parte 03: 267,13 m
-LINHA DE BORDO ESQUERDA: 868,96 m
-LINHA DE BORDO DIREITA: 868,96 m
TOTAL GERAL: 868,96 x 2,00 = 1.737,92 m / 4,00 = 435 tachas</t>
  </si>
  <si>
    <t>FÓRMULA: UNIDADE
TOTAL GERAL: 1,00 UNID</t>
  </si>
  <si>
    <t>FÓRMULA: ÁREA OBTIDA ATRAVÉS DO PROJETO NO SOFTWARE AUTO CAD ATRAVÉS DE LEVANTAMENTO INLOCO DAS RUA A SEREM RECAPEADAS
- Travessa Domingos Tolentino Filho: 366,65 m²
- Rua Padre José Puche: 1.164,32 m²
- Rua Verissimo Cruz: 506,97 m²
TOTAL GERAL:  2.037,94 M²</t>
  </si>
  <si>
    <t>FÓRMULA: ÁREA OBTIDA ATRAVÉS DO PROJETO NO SOFTWARE AUTO CAD ATRAVÉS DE LEVANTAMENTO INLOCO DAS RUAS A RECEBER PAVIMENTO ASFALTICO NOVO.
- Rua Welisson Júnior Martins Dias: 417,18 m²
- Travessa Edson José da Cruz: 145,14 m²
- Rua Sebastião Garcia Leal:  1.038,90 m²
- Rua Ludmila das Graças Antunes: 497,68 m²
- Rua Tito Livio de Campos: 2.858,18 m²
- Rua sem denominação: 419,05 m²
- Rua Todos os Santos: 571,27 m²
- Rua sem denominação: 205,14 m²
- Rua João Ferreira Vieira: 872,22 m²
- Rua João Lima da Silva: 343,43 m²
TOTAL GERAL: 7.368,19  M²</t>
  </si>
  <si>
    <t>FÓRMULA: ÁREA OBTIDA ATRAVÉS DO PROJETO NO SOFTWARE AUTO CAD ATRAVÉS DE LEVANTAMENTO INLOCO DE TODAS AS RUAS QUE RECBERÃO MASSA ASFALTICA
- Rua Welisson Júnior Martins Dias: 417,18 m²
- Travessa Edson José da Cruz: 145,14 m²
- Travessa Domingos Tolentino Filho: 366,65 m²
- Rua Sebastião Garcia Leal:  1.038,90 m²
- Rua Ludmila das Graças Antunes: 497,68 m²
- Rua Tito Livio de Campos: 2.858,18 m²
- Rua sem denominação: 419,05 m²
- Rua Todos os Santos: 571,27 m²
- Rua Padre José Puche: 1.164,32 m²
- Rua Verissimo Cruz: 506,97 m²
- Rua sem denominação: 205,14 m²
- Rua João Ferreira Vieira: 872,22 m²
- Rua João Lima da Silva: 343,43 m²
TOTAL GERAL: 9.406,13 M²</t>
  </si>
  <si>
    <t>FÓRMULA: ÁREA DE EXECUÇÃO DO RECAPEAMENTO x ESPESSURA DO RECAPEAMENTO
Área de execução do recapeamento: 2.037,94 m²
Área de execução da pavimentação asfáltica: 7.368,19 m3
Espessura do recapeamento: 0,03 m
- 9.406,13  m² x 0,03 m = 282,18 m3
TOTAL GERAL = 282,18 M3</t>
  </si>
  <si>
    <t>FÓRMULA: SOMA DO COMPRIMENTO DO EIXO DA RUA A SER PAVIMENTADA
- Rua Padre José de Anchieta: 96,69 m
- Rua Tito Livio de Campos:  30,00 m
TOTAL GERAL: 126,69 M</t>
  </si>
  <si>
    <t>m²</t>
  </si>
  <si>
    <t>FÓRMULA: : ÁREA OBTIDA ATRAVÉS DO PROJETO NO SOFTWARE AUTO CAD ATRAVÉS DE LEVANTAMENTO INLOCO DAS RUAS A RECEBER PAVIMENTO O PAVIMENTO EM BLOCO SEXTAVADO
- Rua Padre José de Anchieta: 898,48 m²
- Rua Tito Livio de Campos: 210,00 m²
TOTAL GERAL: 1.108,48 M²</t>
  </si>
  <si>
    <t>m³</t>
  </si>
  <si>
    <t>FÓRMULA: : COMPRIMENTO DOS LADOS DAS RUAS  OBTIDO ATRAVÉS DO PROJETO NO SOFTWARE AUTO CAD x 0,15 m x 0,15 m
- Rua Padre José de Anchieta:  96,69 + 98,16 = 194,85 m
- Rua Tito Livio de Campos: 30,00 + 30,00 = 60,00 m
254,85 x 0,15 m x 0,15 m =
TOTAL GERAL: 5,73 M³</t>
  </si>
  <si>
    <t>FÓRMULA: : COMPRIMENTO DOS LADOS DAS RUAS  OBTIDO ATRAVÉS DO PROJETO NO SOFTWARE AUTO CAD
- Rua Padre José de Anchieta:  96,69 + 98,16 = 194,85 m
- Rua Tito Livio de Campos: 30,00 + 30,00 = 60,00 m
TOTAL GERAL: 254,85 M</t>
  </si>
  <si>
    <t>FÓRMULA: PRAZO DE EXECUÇÃO DA OBRA
2 MESES
TOTAL GERAL = 2 MÊS</t>
  </si>
  <si>
    <t>TOTAL GERAL COM BDI</t>
  </si>
  <si>
    <t>COMPOSIÇÃO SINTÉTICA MR 00009</t>
  </si>
  <si>
    <t>TIPO:</t>
  </si>
  <si>
    <t>DROP - DRENAGEM/OBRAS DE CONTENÇÃO / POÇOS DE VISITA E CAIXAS</t>
  </si>
  <si>
    <t>UND:</t>
  </si>
  <si>
    <t>PREÇO UNITÁRIO:</t>
  </si>
  <si>
    <t>MÃO DE OBRA:</t>
  </si>
  <si>
    <t>NÃO</t>
  </si>
  <si>
    <t>TIPO</t>
  </si>
  <si>
    <t>UNIDADE</t>
  </si>
  <si>
    <t>PREÇO UNIT.</t>
  </si>
  <si>
    <t>COEFICIENTE</t>
  </si>
  <si>
    <t>MATED-11281</t>
  </si>
  <si>
    <t>BARRA AÇO (TIPO: CA-50| BITOLA: 16MM[5/8"]|MASSA LINEAR: 1,578KG/M)</t>
  </si>
  <si>
    <r>
      <t xml:space="preserve">PREÇO UNITÁRIO COM BDI:  </t>
    </r>
    <r>
      <rPr>
        <sz val="10"/>
        <rFont val="Arial"/>
        <family val="1"/>
      </rPr>
      <t>R</t>
    </r>
    <r>
      <rPr>
        <sz val="10"/>
        <rFont val="Calibri"/>
        <family val="2"/>
      </rPr>
      <t>$</t>
    </r>
    <r>
      <rPr>
        <sz val="10"/>
        <rFont val="Arial"/>
        <family val="1"/>
      </rPr>
      <t xml:space="preserve"> 824,7</t>
    </r>
  </si>
  <si>
    <t>ARMADOR (HORISTA)</t>
  </si>
  <si>
    <t>SOLDADOR (HORISTA)</t>
  </si>
  <si>
    <t xml:space="preserve">	ELETRODO REVESTIDO AWS - E7018, DIAMETRO IGUAL A 4,00 MM</t>
  </si>
  <si>
    <t>PERFIL AÇO, CANTONEIRA ABAS IGUAIS - 3/4" X 1/8" (0,87 KG/M) M</t>
  </si>
  <si>
    <t>Material</t>
  </si>
  <si>
    <t>Mão de Obra</t>
  </si>
  <si>
    <t>H</t>
  </si>
  <si>
    <t>FORMULA: BASE x ALTURA
3,00 x 5,00 = 15 M²
TOTAL GERAL: 15,00 M²</t>
  </si>
  <si>
    <t>FÓRMULA: ÁREA OBTIDA ATRAVÉS DO PROJETO NO SOFTWARE AUTO CAD
- AVENIDA MARIA JOSÉ DE SOUZA
Levantamento parte 01: 3.402,65 m²
Levantamento parte 02: 3.176,99 m²
Levantamento parte 03: 2.956,99
TOTAL GERAL 01: 9.536,63 M²</t>
  </si>
  <si>
    <t>FÓRMULA: UNIDADE
TOTAL GERAL: 1,00 UND</t>
  </si>
  <si>
    <t>FORMULA: ESTIMATIVA DE ACORDO A SITUAÇÃO ATUAL DA VIA EM AGOSTO DE 2023, PODENDO AUMENTAR ATÉ A ASSINATURA DA ORDEM DE SERVIÇO
TOTAL GERAL: 20,00 m³</t>
  </si>
  <si>
    <t>FORMULA: ESTIMATIVA DE ACORDO A SITUAÇÃO ATUAL DA VIA EM AGOSTO DE 2023, PODENDO AUMENTAR ATÉ A ASSINATURA DA ORDEM DE SERVIÇO
TOTAL GERAL: 170,00 m³</t>
  </si>
  <si>
    <t>FÓRMULA: VOLUME DE ESCAVAÇÃO PARA EXECUÇÕS DAS DRENAGENS CONFORME PROJETO
 DRENAGEM D01:
-ESCAVAÇÃO CANALETA P/ DRENAGEM:
0,70 m X 5,00 m X 0,95 m = 3,32 M³
0,70 m X 5,00 m X 0,95 m = 3,32 M³
-ESCAVAÇÃO MANILHA:
8,83 m X 0,70 m X 0,70 m = 4,33 M³
TOTAL PARCIAL D01: 10,97 M³
DRENAGEM D02:
-ESCAVAÇÃO CANALETA P/ DRENAGEM:
0,70 m X 5,00 m X 0,95 m = 3,32 M³
0,70 m X 5,00 m X 0,95 m = 3,32 M³
-ESCAVAÇÃO MANILHA:
8,99 m X 0,70 m X 0,70 m = 4,40 M³
TOTAL PARCIAL D02: 11,04 M³
DRENAGEM D03:
-ESCAVAÇÃO CANALETA P/ DRENAGEM:
0,70 m X 5,00 m X 0,95 m = 3,32 M³
0,70 m X 5,00 m X 0,95 m = 3,32 M³
-ESCAVAÇÃO MANILHA:
9,17 m X 0,70 m X 0,70 m = 4,49 M³
TOTAL PARCIAL D03: 11,13 M³
DRENAGEM D04:
-ESCAVAÇÃO CANALETA P/ DRENAGEM:
0,70 m X 5,00 m X 0,95 m = 3,32 M³
0,70 m X 5,00 m X 0,95 m = 3,32 M³
-ESCAVAÇÃO MANILHA:
9,23 m X 0,70 m X 0,70 m = 4,52 M³
TOTAL PARCIAL D04:  11,16 M³
TOTAL GERAL: D01 + D02 + D03 + D04 = 44,30 M³</t>
  </si>
  <si>
    <t>FÓRMULA: CONFORME VOLUME EXTRAIDO DA PRANCHA 04/04 DO PROJETO DE CANALETAS EM CONCRETO
-Volume de concreto por canaleta: 1,90 m³
-Número de canaletas: 8,00
1,90 m³ X 8,00 und = 15,20 m³
TOTAL GERAL: 15,20 M³</t>
  </si>
  <si>
    <t>FÓRMULA: CONFORME QUANTIDADE DE AÇO EXTRAIDA DA PRANCHA 04/04 DO PROJETO DE CANALETAS EM CONCRETO
- Quantidades de barras: 8,00 barras
-Quantidades de canaletas: 8,00 unid
-Peso por barra: 3,00 Kg
TOTAL GERAL: 8,00 X 8,00 X 3,00 = 192,00 kg</t>
  </si>
  <si>
    <t>CONSTRUÇÃO DE PAVIMENTAÇÃO SOBRE PAVIMENTAÇÃO EXISTENTE</t>
  </si>
  <si>
    <t>CONSTRUÇÃO DE PAVIMENTAÇÃO SOBRE BASE REGULARIZADA E BASE EXISTENTE</t>
  </si>
  <si>
    <t>CONSTRUÇÃO DE PAVIMENTAÇÃO SOBRE REGULARIZADA E BASE EXISTENTE</t>
  </si>
  <si>
    <t xml:space="preserve"> 3.3.3</t>
  </si>
  <si>
    <t xml:space="preserve"> 3.3.4</t>
  </si>
  <si>
    <t xml:space="preserve"> 94281 </t>
  </si>
  <si>
    <t>EXECUÇÃO DE SARJETA DE CONCRETO USINADO, MOLDADA  IN LOCO  EM TRECHO RETO, 30 CM BASE X 15 CM ALTURA. AF_06/2016</t>
  </si>
  <si>
    <t>RRT Nº 13554196</t>
  </si>
  <si>
    <t>100,00%
R$ 145.626,09</t>
  </si>
  <si>
    <t>50,00%
R$ 72.813,05</t>
  </si>
  <si>
    <t>ORSE 06/2023  EMBASA 05/2023</t>
  </si>
  <si>
    <t>50.27.07</t>
  </si>
  <si>
    <t>EMBASA</t>
  </si>
  <si>
    <t xml:space="preserve"> IMPRIMAÇAO COM EMULSAO ASFALTICA (REVISADA)</t>
  </si>
  <si>
    <t>FÓRMULA: CONSUMO EM TONELADAS DA EMULSÃO ASFÁLTICA X DISTÂNCIA EM KM DO LOCAL DE USINAGEM DO CBUQ
Raio máximo de instalação da usina: 150,00 Km
Área de execução da pintura: 9.536,63 m²
Consumo de emulsão por m² de pavimentação: 0,0004 toneladas
- 9.536,63 m² x 0,0004 toneladas = 3,81 toneladas
- 3,81 toneladas x 150,00 km = 571,50 t/km
TOTAL GERAL = 571,50 t/km</t>
  </si>
  <si>
    <t>FÓRMULA: CONSUMO EM TONELADAS DE MASSA ASFÁLTICA X DISTÂNCIA EM KM DO LOCAL DE USINAGEM DO CBUQ
Raio máximo de instalação da usina: 150,00 Km
Volume de massa asfáltica: 381,46 m3
Peso específico da massa asfáltica: 2,4 toneladas/m3
- 381,46 m3 X 2,4 ton = 915,50 toneladas
- 915,50 ton X 150,00 km = 137.325,00 ton/km
TOTAL GERAL = 137.325,00 t/km</t>
  </si>
  <si>
    <t>FÓRMULA: CONSUMO EM TONELADAS DA EMULSÃO ASFÁLTICA X DISTÂNCIA EM KM DO LOCAL DE USINAGEM DO CBUQ
Raio máximo de instalação da usina: 150,00 Km
Área de execução da pintura: 9.406,13 m²
Consumo de emulsão por m² de pavimentação: 0,0004 toneladas
- 9.406.13 m² x 0,0004 toneladas = 3,76 toneladas
- 3,76 toneladas x 150,00 km = 564,00 t/km
TOTAL GERAL: 564,00 t/Km</t>
  </si>
  <si>
    <t>FÓRMULA: CONSUMO EM TONELADAS DE MASSA ASFÁLTICA X DISTÂNCIA EM KM DO LOCAL DE USINAGEM DO CBUQ
Raio máximo de instalação da usina: 150,00 Km
Volume de massa asfáltica: 282,18 m3
Peso específico da massa asfáltica: 2,4 toneladas/m3
- 282,18 m3 X 2,4 ton = 677,23 toneladas
- 677,23 ton X 150,00 km = 101.584,50 ton/km
TOTAL GERAL = 101.584,50 t/km</t>
  </si>
  <si>
    <t>100,00%
R$ 1.082.576,13</t>
  </si>
  <si>
    <t>100,00%
R$ 704716,17</t>
  </si>
  <si>
    <t>50,00%
R$ 352.358,09</t>
  </si>
  <si>
    <t>x</t>
  </si>
  <si>
    <t>OUT. 2023</t>
  </si>
  <si>
    <r>
      <rPr>
        <b/>
        <sz val="10"/>
        <color rgb="FF000000"/>
        <rFont val="Arial"/>
        <family val="2"/>
      </rPr>
      <t xml:space="preserve">DATA:    </t>
    </r>
    <r>
      <rPr>
        <sz val="10"/>
        <color rgb="FF000000"/>
        <rFont val="Arial"/>
        <family val="2"/>
      </rPr>
      <t>OTUBRO DE 2023</t>
    </r>
  </si>
</sst>
</file>

<file path=xl/styles.xml><?xml version="1.0" encoding="utf-8"?>
<styleSheet xmlns="http://schemas.openxmlformats.org/spreadsheetml/2006/main">
  <numFmts count="4">
    <numFmt numFmtId="8" formatCode="&quot;R$&quot;\ #,##0.00;[Red]\-&quot;R$&quot;\ #,##0.00"/>
    <numFmt numFmtId="44" formatCode="_-&quot;R$&quot;\ * #,##0.00_-;\-&quot;R$&quot;\ * #,##0.00_-;_-&quot;R$&quot;\ * &quot;-&quot;??_-;_-@_-"/>
    <numFmt numFmtId="164" formatCode="#,##0.00\ %"/>
    <numFmt numFmtId="165" formatCode="_-[$R$-416]\ * #,##0.00_-;\-[$R$-416]\ * #,##0.00_-;_-[$R$-416]\ * &quot;-&quot;??_-;_-@_-"/>
  </numFmts>
  <fonts count="24">
    <font>
      <sz val="11"/>
      <name val="Arial"/>
      <family val="1"/>
    </font>
    <font>
      <b/>
      <sz val="11"/>
      <name val="Arial"/>
      <family val="1"/>
    </font>
    <font>
      <b/>
      <sz val="10"/>
      <color rgb="FF000000"/>
      <name val="Arial"/>
      <family val="1"/>
    </font>
    <font>
      <sz val="10"/>
      <color rgb="FF000000"/>
      <name val="Arial"/>
      <family val="1"/>
    </font>
    <font>
      <b/>
      <sz val="10"/>
      <name val="Arial"/>
      <family val="1"/>
    </font>
    <font>
      <sz val="11"/>
      <name val="Arial"/>
      <family val="1"/>
    </font>
    <font>
      <b/>
      <sz val="10"/>
      <color rgb="FF000000"/>
      <name val="Arial"/>
      <family val="2"/>
    </font>
    <font>
      <sz val="10"/>
      <color rgb="FF000000"/>
      <name val="Arial"/>
      <family val="2"/>
    </font>
    <font>
      <b/>
      <sz val="14"/>
      <color rgb="FF000000"/>
      <name val="Arial"/>
      <family val="1"/>
    </font>
    <font>
      <sz val="9"/>
      <name val="Arial"/>
      <family val="1"/>
    </font>
    <font>
      <sz val="10"/>
      <name val="Arial"/>
      <family val="1"/>
    </font>
    <font>
      <b/>
      <sz val="12"/>
      <name val="Arial"/>
      <family val="1"/>
    </font>
    <font>
      <b/>
      <sz val="12"/>
      <color rgb="FF000000"/>
      <name val="Arial"/>
      <family val="1"/>
    </font>
    <font>
      <sz val="12"/>
      <color rgb="FF000000"/>
      <name val="Arial"/>
      <family val="1"/>
    </font>
    <font>
      <b/>
      <sz val="14"/>
      <name val="Arial"/>
      <family val="1"/>
    </font>
    <font>
      <sz val="12"/>
      <name val="Arial"/>
      <family val="1"/>
    </font>
    <font>
      <b/>
      <sz val="11"/>
      <color rgb="FF000000"/>
      <name val="Arial"/>
      <family val="2"/>
    </font>
    <font>
      <sz val="11"/>
      <color rgb="FF000000"/>
      <name val="Arial"/>
      <family val="2"/>
    </font>
    <font>
      <sz val="9"/>
      <color rgb="FF000000"/>
      <name val="Arial"/>
      <family val="1"/>
    </font>
    <font>
      <sz val="10"/>
      <name val="Arial"/>
      <family val="2"/>
    </font>
    <font>
      <sz val="10"/>
      <name val="Calibri"/>
      <family val="2"/>
    </font>
    <font>
      <b/>
      <sz val="11"/>
      <name val="Arial"/>
      <family val="2"/>
    </font>
    <font>
      <b/>
      <sz val="11"/>
      <color rgb="FF444444"/>
      <name val="Arial"/>
      <family val="2"/>
    </font>
    <font>
      <sz val="8"/>
      <name val="Arial"/>
      <family val="1"/>
    </font>
  </fonts>
  <fills count="8">
    <fill>
      <patternFill patternType="none"/>
    </fill>
    <fill>
      <patternFill patternType="gray125"/>
    </fill>
    <fill>
      <patternFill patternType="solid">
        <fgColor rgb="FFFFFFFF"/>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
      <patternFill patternType="solid">
        <fgColor theme="9" tint="0.39997558519241921"/>
        <bgColor indexed="64"/>
      </patternFill>
    </fill>
  </fills>
  <borders count="25">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rgb="FF000000"/>
      </left>
      <right style="thin">
        <color rgb="FF000000"/>
      </right>
      <top style="thin">
        <color rgb="FF000000"/>
      </top>
      <bottom style="thin">
        <color rgb="FF000000"/>
      </bottom>
      <diagonal/>
    </border>
    <border>
      <left/>
      <right/>
      <top style="thin">
        <color theme="1"/>
      </top>
      <bottom/>
      <diagonal/>
    </border>
    <border>
      <left/>
      <right/>
      <top/>
      <bottom style="thin">
        <color theme="1"/>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194">
    <xf numFmtId="0" fontId="0" fillId="0" borderId="0" xfId="0"/>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44" fontId="6" fillId="4" borderId="1" xfId="1" applyFont="1" applyFill="1" applyBorder="1" applyAlignment="1">
      <alignment horizontal="center" vertical="center" wrapText="1"/>
    </xf>
    <xf numFmtId="0" fontId="2" fillId="5" borderId="2" xfId="0" applyFont="1" applyFill="1" applyBorder="1" applyAlignment="1">
      <alignment horizontal="center" vertical="top" wrapText="1"/>
    </xf>
    <xf numFmtId="0" fontId="2" fillId="5" borderId="3" xfId="0" applyFont="1" applyFill="1" applyBorder="1" applyAlignment="1">
      <alignment horizontal="center" vertical="top" wrapText="1"/>
    </xf>
    <xf numFmtId="0" fontId="2" fillId="5" borderId="4" xfId="0" applyFont="1" applyFill="1" applyBorder="1" applyAlignment="1">
      <alignment horizontal="center" vertical="top"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3" xfId="0" applyFont="1" applyFill="1" applyBorder="1" applyAlignment="1">
      <alignment horizontal="left" vertical="center" wrapText="1"/>
    </xf>
    <xf numFmtId="10" fontId="2" fillId="5" borderId="4" xfId="2" applyNumberFormat="1" applyFont="1" applyFill="1" applyBorder="1" applyAlignment="1">
      <alignment horizontal="center" vertical="center" wrapText="1"/>
    </xf>
    <xf numFmtId="0" fontId="7" fillId="5" borderId="1" xfId="0" applyFont="1" applyFill="1" applyBorder="1" applyAlignment="1">
      <alignment vertical="center" wrapText="1"/>
    </xf>
    <xf numFmtId="0" fontId="7" fillId="5" borderId="1" xfId="0"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0" fontId="9" fillId="0" borderId="0" xfId="0" applyFont="1" applyAlignment="1">
      <alignment horizontal="center"/>
    </xf>
    <xf numFmtId="0" fontId="0" fillId="0" borderId="0" xfId="0" applyAlignment="1">
      <alignment horizontal="center" vertical="center"/>
    </xf>
    <xf numFmtId="44" fontId="2" fillId="4" borderId="1" xfId="1"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44" fontId="3" fillId="5" borderId="1" xfId="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3" fillId="5" borderId="9" xfId="0" applyFont="1" applyFill="1" applyBorder="1" applyAlignment="1">
      <alignment horizontal="center" vertical="center" wrapText="1"/>
    </xf>
    <xf numFmtId="0" fontId="6" fillId="5" borderId="9" xfId="0" applyFont="1" applyFill="1" applyBorder="1" applyAlignment="1">
      <alignment vertical="center" wrapText="1"/>
    </xf>
    <xf numFmtId="0" fontId="2" fillId="5" borderId="10" xfId="0" applyFont="1" applyFill="1" applyBorder="1" applyAlignment="1">
      <alignment horizontal="center" vertical="center" wrapText="1"/>
    </xf>
    <xf numFmtId="0" fontId="3" fillId="5" borderId="4" xfId="0" applyFont="1" applyFill="1" applyBorder="1" applyAlignment="1">
      <alignment horizontal="center" vertical="center" wrapText="1"/>
    </xf>
    <xf numFmtId="44" fontId="3" fillId="5" borderId="4" xfId="2" applyNumberFormat="1" applyFont="1" applyFill="1" applyBorder="1" applyAlignment="1">
      <alignment horizontal="center" vertical="center" wrapText="1"/>
    </xf>
    <xf numFmtId="0" fontId="2" fillId="5" borderId="9" xfId="0" applyFont="1" applyFill="1" applyBorder="1" applyAlignment="1">
      <alignment vertical="center" wrapText="1"/>
    </xf>
    <xf numFmtId="0" fontId="3" fillId="5" borderId="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9" xfId="0" applyFont="1" applyFill="1" applyBorder="1" applyAlignment="1">
      <alignment horizontal="left" vertical="center" wrapText="1"/>
    </xf>
    <xf numFmtId="0" fontId="13" fillId="5" borderId="9"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3" xfId="0" applyFont="1" applyFill="1" applyBorder="1" applyAlignment="1">
      <alignment horizontal="left" vertical="center" wrapText="1"/>
    </xf>
    <xf numFmtId="0" fontId="13" fillId="5" borderId="13" xfId="0" applyFont="1" applyFill="1" applyBorder="1" applyAlignment="1">
      <alignment horizontal="center" vertical="center" wrapText="1"/>
    </xf>
    <xf numFmtId="10" fontId="11" fillId="4" borderId="13" xfId="0" applyNumberFormat="1" applyFont="1" applyFill="1" applyBorder="1" applyAlignment="1">
      <alignment horizontal="center" vertical="center" wrapText="1"/>
    </xf>
    <xf numFmtId="165" fontId="11" fillId="4" borderId="13" xfId="0" applyNumberFormat="1" applyFont="1" applyFill="1" applyBorder="1" applyAlignment="1">
      <alignment vertical="center" wrapText="1"/>
    </xf>
    <xf numFmtId="165" fontId="11" fillId="4" borderId="9" xfId="0" applyNumberFormat="1" applyFont="1" applyFill="1" applyBorder="1" applyAlignment="1">
      <alignment wrapText="1"/>
    </xf>
    <xf numFmtId="0" fontId="11" fillId="6" borderId="0" xfId="0" applyFont="1" applyFill="1" applyAlignment="1">
      <alignment wrapText="1"/>
    </xf>
    <xf numFmtId="0" fontId="11" fillId="6" borderId="15" xfId="0" applyFont="1" applyFill="1" applyBorder="1" applyAlignment="1">
      <alignment horizontal="center" vertical="center" wrapText="1"/>
    </xf>
    <xf numFmtId="10" fontId="11" fillId="6" borderId="13" xfId="0" applyNumberFormat="1" applyFont="1" applyFill="1" applyBorder="1" applyAlignment="1">
      <alignment horizontal="center" vertical="center" wrapText="1"/>
    </xf>
    <xf numFmtId="10" fontId="15" fillId="6" borderId="13" xfId="0" applyNumberFormat="1" applyFont="1" applyFill="1" applyBorder="1" applyAlignment="1">
      <alignment horizontal="center" vertical="center" wrapText="1"/>
    </xf>
    <xf numFmtId="0" fontId="11" fillId="6" borderId="13" xfId="0" applyFont="1" applyFill="1" applyBorder="1" applyAlignment="1">
      <alignment horizontal="center" wrapText="1"/>
    </xf>
    <xf numFmtId="10" fontId="11" fillId="6" borderId="13" xfId="0" applyNumberFormat="1" applyFont="1" applyFill="1" applyBorder="1" applyAlignment="1">
      <alignment horizontal="center" wrapText="1"/>
    </xf>
    <xf numFmtId="0" fontId="15" fillId="6" borderId="13" xfId="0" applyFont="1" applyFill="1" applyBorder="1" applyAlignment="1">
      <alignment horizontal="center" wrapText="1"/>
    </xf>
    <xf numFmtId="0" fontId="11" fillId="4" borderId="17"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7" fillId="0" borderId="0" xfId="0" applyFont="1"/>
    <xf numFmtId="0" fontId="11" fillId="5" borderId="0" xfId="0" applyFont="1" applyFill="1" applyAlignment="1">
      <alignment horizontal="right" vertical="center" wrapText="1"/>
    </xf>
    <xf numFmtId="165" fontId="11" fillId="5" borderId="0" xfId="0" applyNumberFormat="1" applyFont="1" applyFill="1" applyAlignment="1">
      <alignment wrapText="1"/>
    </xf>
    <xf numFmtId="0" fontId="0" fillId="0" borderId="0" xfId="0" applyAlignment="1">
      <alignment horizontal="left"/>
    </xf>
    <xf numFmtId="0" fontId="2" fillId="4" borderId="17" xfId="0" applyFont="1" applyFill="1" applyBorder="1" applyAlignment="1">
      <alignment horizontal="center" wrapText="1"/>
    </xf>
    <xf numFmtId="0" fontId="3" fillId="5" borderId="9" xfId="0" applyFont="1" applyFill="1" applyBorder="1" applyAlignment="1">
      <alignment horizontal="left" vertical="center" wrapText="1"/>
    </xf>
    <xf numFmtId="0" fontId="3" fillId="5" borderId="9" xfId="0" applyFont="1" applyFill="1" applyBorder="1" applyAlignment="1">
      <alignment horizontal="left" vertical="top" wrapText="1"/>
    </xf>
    <xf numFmtId="4" fontId="3" fillId="5" borderId="9" xfId="0" applyNumberFormat="1" applyFont="1" applyFill="1" applyBorder="1" applyAlignment="1">
      <alignment horizontal="center" vertical="center" wrapText="1"/>
    </xf>
    <xf numFmtId="0" fontId="2" fillId="4" borderId="13" xfId="0" applyFont="1" applyFill="1" applyBorder="1" applyAlignment="1">
      <alignment horizontal="center" wrapText="1"/>
    </xf>
    <xf numFmtId="0" fontId="3" fillId="5" borderId="13"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8" fillId="5" borderId="13" xfId="0" applyFont="1" applyFill="1" applyBorder="1" applyAlignment="1">
      <alignment horizontal="left" vertical="center" wrapText="1"/>
    </xf>
    <xf numFmtId="0" fontId="3" fillId="5" borderId="9" xfId="0" applyFont="1" applyFill="1" applyBorder="1" applyAlignment="1">
      <alignment vertical="center" wrapText="1"/>
    </xf>
    <xf numFmtId="2" fontId="3" fillId="5" borderId="9" xfId="0" applyNumberFormat="1" applyFont="1" applyFill="1" applyBorder="1" applyAlignment="1">
      <alignment horizontal="center" vertical="center" wrapText="1"/>
    </xf>
    <xf numFmtId="2" fontId="3" fillId="5" borderId="13" xfId="0" applyNumberFormat="1" applyFont="1" applyFill="1" applyBorder="1" applyAlignment="1">
      <alignment horizontal="center" vertical="center" wrapText="1"/>
    </xf>
    <xf numFmtId="0" fontId="3" fillId="5" borderId="13" xfId="0" applyFont="1" applyFill="1" applyBorder="1" applyAlignment="1">
      <alignment vertical="center" wrapText="1"/>
    </xf>
    <xf numFmtId="4" fontId="3" fillId="5" borderId="13" xfId="0" applyNumberFormat="1"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left" vertical="center" wrapText="1"/>
    </xf>
    <xf numFmtId="4" fontId="3" fillId="0" borderId="9" xfId="0" applyNumberFormat="1" applyFont="1" applyBorder="1" applyAlignment="1">
      <alignment horizontal="center" vertical="center" wrapText="1"/>
    </xf>
    <xf numFmtId="0" fontId="3" fillId="0" borderId="9" xfId="0" applyFont="1" applyBorder="1" applyAlignment="1">
      <alignment horizontal="left" vertical="center" wrapText="1"/>
    </xf>
    <xf numFmtId="0" fontId="3" fillId="0" borderId="13" xfId="0" applyFont="1" applyBorder="1" applyAlignment="1">
      <alignment horizontal="center" vertical="center" wrapText="1"/>
    </xf>
    <xf numFmtId="0" fontId="3" fillId="5" borderId="4" xfId="0" applyFont="1" applyFill="1" applyBorder="1" applyAlignment="1">
      <alignment horizontal="left" vertical="center" wrapText="1"/>
    </xf>
    <xf numFmtId="0" fontId="2" fillId="4" borderId="17"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3" xfId="0" applyFont="1" applyFill="1" applyBorder="1" applyAlignment="1">
      <alignment vertical="center" wrapText="1"/>
    </xf>
    <xf numFmtId="0" fontId="10" fillId="6" borderId="13" xfId="0" applyFont="1" applyFill="1" applyBorder="1" applyAlignment="1">
      <alignment vertical="center" wrapText="1"/>
    </xf>
    <xf numFmtId="0" fontId="4" fillId="6" borderId="13" xfId="0" applyFont="1" applyFill="1" applyBorder="1" applyAlignment="1">
      <alignment horizontal="center" vertical="center" wrapText="1"/>
    </xf>
    <xf numFmtId="10" fontId="10" fillId="6" borderId="13" xfId="0" applyNumberFormat="1" applyFont="1" applyFill="1" applyBorder="1" applyAlignment="1">
      <alignment horizontal="center" vertical="center" wrapText="1"/>
    </xf>
    <xf numFmtId="0" fontId="4" fillId="6" borderId="15" xfId="0" applyFont="1" applyFill="1" applyBorder="1" applyAlignment="1">
      <alignment horizontal="center" wrapText="1"/>
    </xf>
    <xf numFmtId="0" fontId="1" fillId="4" borderId="17" xfId="0" applyFont="1" applyFill="1" applyBorder="1" applyAlignment="1">
      <alignment horizontal="center" wrapText="1"/>
    </xf>
    <xf numFmtId="0" fontId="1" fillId="4" borderId="17" xfId="0" applyFont="1" applyFill="1" applyBorder="1" applyAlignment="1">
      <alignment wrapText="1"/>
    </xf>
    <xf numFmtId="0" fontId="10" fillId="0" borderId="0" xfId="0" applyFont="1"/>
    <xf numFmtId="0" fontId="10" fillId="0" borderId="9" xfId="0" applyFont="1" applyBorder="1"/>
    <xf numFmtId="0" fontId="19" fillId="0" borderId="9" xfId="0" applyFont="1" applyBorder="1" applyAlignment="1">
      <alignment horizontal="center"/>
    </xf>
    <xf numFmtId="0" fontId="4" fillId="4" borderId="13" xfId="0" applyFont="1" applyFill="1" applyBorder="1" applyAlignment="1">
      <alignment horizontal="center"/>
    </xf>
    <xf numFmtId="0" fontId="10" fillId="0" borderId="14" xfId="0" applyFont="1" applyBorder="1"/>
    <xf numFmtId="0" fontId="10" fillId="0" borderId="16" xfId="0" applyFont="1" applyBorder="1"/>
    <xf numFmtId="0" fontId="10" fillId="0" borderId="18" xfId="0" applyFont="1" applyBorder="1"/>
    <xf numFmtId="0" fontId="4" fillId="0" borderId="15" xfId="0" applyFont="1" applyBorder="1"/>
    <xf numFmtId="0" fontId="4" fillId="0" borderId="23" xfId="0" applyFont="1" applyBorder="1"/>
    <xf numFmtId="0" fontId="10" fillId="0" borderId="24" xfId="0" applyFont="1" applyBorder="1"/>
    <xf numFmtId="0" fontId="4" fillId="0" borderId="0" xfId="0" applyFont="1"/>
    <xf numFmtId="8" fontId="10" fillId="0" borderId="0" xfId="0" applyNumberFormat="1" applyFont="1" applyAlignment="1">
      <alignment horizontal="left"/>
    </xf>
    <xf numFmtId="8" fontId="10" fillId="0" borderId="0" xfId="0" applyNumberFormat="1" applyFont="1"/>
    <xf numFmtId="0" fontId="10" fillId="0" borderId="0" xfId="0" applyFont="1" applyAlignment="1">
      <alignment horizontal="left"/>
    </xf>
    <xf numFmtId="0" fontId="4" fillId="0" borderId="19" xfId="0" applyFont="1" applyBorder="1"/>
    <xf numFmtId="0" fontId="10" fillId="0" borderId="20" xfId="0" applyFont="1" applyBorder="1"/>
    <xf numFmtId="0" fontId="10" fillId="0" borderId="21" xfId="0" applyFont="1" applyBorder="1"/>
    <xf numFmtId="0" fontId="10" fillId="0" borderId="9" xfId="0" applyFont="1" applyBorder="1" applyAlignment="1">
      <alignment horizontal="center"/>
    </xf>
    <xf numFmtId="2" fontId="10" fillId="0" borderId="9" xfId="0" applyNumberFormat="1" applyFont="1" applyBorder="1" applyAlignment="1">
      <alignment horizontal="center"/>
    </xf>
    <xf numFmtId="0" fontId="21" fillId="0" borderId="0" xfId="0" applyFont="1" applyAlignment="1">
      <alignment horizontal="center" vertical="center"/>
    </xf>
    <xf numFmtId="164" fontId="7" fillId="5" borderId="1" xfId="0" applyNumberFormat="1"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44" fontId="0" fillId="0" borderId="0" xfId="1" applyFont="1"/>
    <xf numFmtId="44" fontId="0" fillId="0" borderId="0" xfId="0" applyNumberFormat="1"/>
    <xf numFmtId="44" fontId="22" fillId="4" borderId="18" xfId="0" applyNumberFormat="1" applyFont="1" applyFill="1" applyBorder="1" applyAlignment="1">
      <alignment horizontal="left"/>
    </xf>
    <xf numFmtId="165" fontId="11" fillId="6" borderId="0" xfId="0" applyNumberFormat="1" applyFont="1" applyFill="1" applyAlignment="1">
      <alignment wrapText="1"/>
    </xf>
    <xf numFmtId="165" fontId="0" fillId="0" borderId="0" xfId="0" applyNumberFormat="1"/>
    <xf numFmtId="0" fontId="11" fillId="4" borderId="23" xfId="0" applyFont="1" applyFill="1" applyBorder="1" applyAlignment="1">
      <alignment horizontal="center" vertical="center" wrapText="1"/>
    </xf>
    <xf numFmtId="10" fontId="0" fillId="0" borderId="0" xfId="0" applyNumberFormat="1"/>
    <xf numFmtId="0" fontId="6" fillId="6" borderId="13" xfId="0" applyFont="1" applyFill="1" applyBorder="1" applyAlignment="1">
      <alignment vertical="center" wrapText="1"/>
    </xf>
    <xf numFmtId="0" fontId="1" fillId="2" borderId="0" xfId="0" applyFont="1" applyFill="1" applyAlignment="1">
      <alignment horizontal="left" vertical="top" wrapText="1"/>
    </xf>
    <xf numFmtId="0" fontId="4" fillId="2" borderId="0" xfId="0" applyFont="1" applyFill="1" applyAlignment="1">
      <alignment horizontal="left" vertical="top" wrapText="1"/>
    </xf>
    <xf numFmtId="0" fontId="0" fillId="0" borderId="0" xfId="0" applyAlignment="1">
      <alignment horizontal="center"/>
    </xf>
    <xf numFmtId="0" fontId="9" fillId="0" borderId="0" xfId="0" applyFont="1" applyAlignment="1">
      <alignment horizontal="center"/>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6" fillId="4" borderId="2" xfId="0" applyFont="1" applyFill="1" applyBorder="1" applyAlignment="1">
      <alignment horizontal="right" vertical="center" wrapText="1"/>
    </xf>
    <xf numFmtId="0" fontId="6" fillId="4" borderId="3" xfId="0" applyFont="1" applyFill="1" applyBorder="1" applyAlignment="1">
      <alignment horizontal="right" vertical="center" wrapText="1"/>
    </xf>
    <xf numFmtId="0" fontId="6" fillId="4" borderId="4" xfId="0" applyFont="1" applyFill="1" applyBorder="1" applyAlignment="1">
      <alignment horizontal="righ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2" fillId="4" borderId="5"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4" borderId="7" xfId="0" applyFont="1" applyFill="1" applyBorder="1" applyAlignment="1">
      <alignment horizontal="center" vertical="top" wrapText="1"/>
    </xf>
    <xf numFmtId="0" fontId="2" fillId="4" borderId="8"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4" xfId="0" applyFont="1" applyFill="1" applyBorder="1" applyAlignment="1">
      <alignment horizontal="center" vertical="top"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1" fillId="6" borderId="13" xfId="0" applyFont="1" applyFill="1" applyBorder="1" applyAlignment="1">
      <alignment horizontal="center" wrapText="1"/>
    </xf>
    <xf numFmtId="0" fontId="1" fillId="6" borderId="0" xfId="0" applyFont="1" applyFill="1" applyAlignment="1">
      <alignment wrapText="1"/>
    </xf>
    <xf numFmtId="0" fontId="4" fillId="6" borderId="0" xfId="0" applyFont="1" applyFill="1" applyAlignment="1">
      <alignment wrapText="1"/>
    </xf>
    <xf numFmtId="0" fontId="14" fillId="4" borderId="13" xfId="0" applyFont="1" applyFill="1" applyBorder="1" applyAlignment="1">
      <alignment horizontal="center" vertical="center" wrapText="1"/>
    </xf>
    <xf numFmtId="0" fontId="4" fillId="6" borderId="13" xfId="0" applyFont="1" applyFill="1" applyBorder="1" applyAlignment="1">
      <alignment horizontal="center" wrapText="1"/>
    </xf>
    <xf numFmtId="0" fontId="15" fillId="6" borderId="13" xfId="0" applyFont="1" applyFill="1" applyBorder="1" applyAlignment="1">
      <alignment horizontal="left" vertical="center" wrapText="1"/>
    </xf>
    <xf numFmtId="0" fontId="15" fillId="6" borderId="15" xfId="0" applyFont="1" applyFill="1" applyBorder="1" applyAlignment="1">
      <alignment horizontal="left" vertical="center" wrapText="1"/>
    </xf>
    <xf numFmtId="0" fontId="11" fillId="6" borderId="9" xfId="0" applyFont="1" applyFill="1" applyBorder="1" applyAlignment="1">
      <alignment horizontal="center" wrapText="1"/>
    </xf>
    <xf numFmtId="0" fontId="0" fillId="0" borderId="0" xfId="0" applyAlignment="1">
      <alignment horizontal="left" wrapText="1"/>
    </xf>
    <xf numFmtId="0" fontId="11" fillId="4" borderId="9" xfId="0" applyFont="1" applyFill="1" applyBorder="1" applyAlignment="1">
      <alignment horizontal="right" vertical="center" wrapText="1"/>
    </xf>
    <xf numFmtId="0" fontId="11" fillId="4" borderId="13" xfId="0" applyFont="1" applyFill="1" applyBorder="1" applyAlignment="1">
      <alignment horizontal="right" vertical="center" wrapText="1"/>
    </xf>
    <xf numFmtId="0" fontId="11" fillId="4" borderId="15" xfId="0" applyFont="1" applyFill="1" applyBorder="1" applyAlignment="1">
      <alignment horizontal="right" vertical="center" wrapText="1"/>
    </xf>
    <xf numFmtId="0" fontId="2" fillId="4" borderId="19"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1" fillId="6" borderId="9" xfId="0" applyFont="1" applyFill="1" applyBorder="1" applyAlignment="1">
      <alignment wrapText="1"/>
    </xf>
    <xf numFmtId="0" fontId="2" fillId="4" borderId="15"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22"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4" fillId="4" borderId="9" xfId="0" applyFont="1" applyFill="1" applyBorder="1" applyAlignment="1">
      <alignment horizontal="right" wrapText="1"/>
    </xf>
    <xf numFmtId="0" fontId="1" fillId="4" borderId="13" xfId="0" applyFont="1" applyFill="1" applyBorder="1" applyAlignment="1">
      <alignment horizontal="center" wrapText="1"/>
    </xf>
    <xf numFmtId="0" fontId="10" fillId="6" borderId="13"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15" fillId="6" borderId="22" xfId="0" applyFont="1" applyFill="1" applyBorder="1" applyAlignment="1">
      <alignment horizontal="left" vertical="center" wrapText="1"/>
    </xf>
    <xf numFmtId="0" fontId="2" fillId="4" borderId="19" xfId="0" applyFont="1" applyFill="1" applyBorder="1" applyAlignment="1">
      <alignment horizontal="left" wrapText="1"/>
    </xf>
    <xf numFmtId="0" fontId="2" fillId="4" borderId="20" xfId="0" applyFont="1" applyFill="1" applyBorder="1" applyAlignment="1">
      <alignment horizontal="left" wrapText="1"/>
    </xf>
    <xf numFmtId="0" fontId="2" fillId="4" borderId="21" xfId="0" applyFont="1" applyFill="1" applyBorder="1" applyAlignment="1">
      <alignment horizontal="left" wrapText="1"/>
    </xf>
    <xf numFmtId="0" fontId="2" fillId="4" borderId="15" xfId="0" applyFont="1" applyFill="1" applyBorder="1" applyAlignment="1">
      <alignment horizontal="left" wrapText="1"/>
    </xf>
    <xf numFmtId="0" fontId="2" fillId="4" borderId="12" xfId="0" applyFont="1" applyFill="1" applyBorder="1" applyAlignment="1">
      <alignment horizontal="left" wrapText="1"/>
    </xf>
    <xf numFmtId="0" fontId="2" fillId="4" borderId="22" xfId="0" applyFont="1" applyFill="1" applyBorder="1" applyAlignment="1">
      <alignment horizontal="left" wrapText="1"/>
    </xf>
    <xf numFmtId="0" fontId="1" fillId="4" borderId="13" xfId="0" applyFont="1" applyFill="1" applyBorder="1" applyAlignment="1">
      <alignment horizontal="center" vertical="center"/>
    </xf>
    <xf numFmtId="0" fontId="0" fillId="0" borderId="9" xfId="0" applyBorder="1" applyAlignment="1">
      <alignment horizontal="center"/>
    </xf>
    <xf numFmtId="0" fontId="10" fillId="0" borderId="12" xfId="0" applyFont="1" applyBorder="1" applyAlignment="1">
      <alignment horizontal="left"/>
    </xf>
    <xf numFmtId="0" fontId="10" fillId="0" borderId="22" xfId="0" applyFont="1" applyBorder="1" applyAlignment="1">
      <alignment horizontal="left"/>
    </xf>
    <xf numFmtId="0" fontId="3" fillId="7" borderId="1" xfId="0" applyFont="1" applyFill="1" applyBorder="1" applyAlignment="1">
      <alignment horizontal="center" vertical="center" wrapText="1"/>
    </xf>
    <xf numFmtId="44" fontId="3" fillId="7" borderId="1" xfId="1"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2" fontId="3" fillId="7" borderId="1" xfId="0" applyNumberFormat="1" applyFont="1" applyFill="1" applyBorder="1" applyAlignment="1">
      <alignment horizontal="center" vertical="center" wrapText="1"/>
    </xf>
  </cellXfs>
  <cellStyles count="3">
    <cellStyle name="Moeda" xfId="1" builtinId="4"/>
    <cellStyle name="Normal" xfId="0" builtinId="0"/>
    <cellStyle name="Porcentagem"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K79"/>
  <sheetViews>
    <sheetView tabSelected="1" showOutlineSymbols="0" view="pageBreakPreview" topLeftCell="A37" zoomScaleSheetLayoutView="100" workbookViewId="0">
      <selection activeCell="F48" sqref="F48"/>
    </sheetView>
  </sheetViews>
  <sheetFormatPr defaultRowHeight="14.25"/>
  <cols>
    <col min="1" max="1" width="14.25" customWidth="1"/>
    <col min="2" max="2" width="10" bestFit="1" customWidth="1"/>
    <col min="3" max="3" width="13.25" bestFit="1" customWidth="1"/>
    <col min="4" max="4" width="60" bestFit="1" customWidth="1"/>
    <col min="5" max="5" width="11.75" customWidth="1"/>
    <col min="6" max="8" width="13" bestFit="1" customWidth="1"/>
    <col min="9" max="9" width="14.25" bestFit="1" customWidth="1"/>
    <col min="10" max="10" width="14.5" customWidth="1"/>
    <col min="11" max="11" width="14.25" customWidth="1"/>
  </cols>
  <sheetData>
    <row r="1" spans="1:10" ht="27.75" customHeight="1">
      <c r="A1" s="136" t="s">
        <v>0</v>
      </c>
      <c r="B1" s="137"/>
      <c r="C1" s="137"/>
      <c r="D1" s="137"/>
      <c r="E1" s="137"/>
      <c r="F1" s="137"/>
      <c r="G1" s="137"/>
      <c r="H1" s="137"/>
      <c r="I1" s="137"/>
      <c r="J1" s="138"/>
    </row>
    <row r="2" spans="1:10" ht="16.149999999999999" customHeight="1">
      <c r="A2" s="7"/>
      <c r="B2" s="8"/>
      <c r="C2" s="8"/>
      <c r="D2" s="8"/>
      <c r="E2" s="8"/>
      <c r="F2" s="8"/>
      <c r="G2" s="8"/>
      <c r="H2" s="8"/>
      <c r="I2" s="8"/>
      <c r="J2" s="9"/>
    </row>
    <row r="3" spans="1:10" ht="38.25" customHeight="1">
      <c r="A3" s="14" t="s">
        <v>1</v>
      </c>
      <c r="B3" s="147" t="s">
        <v>2</v>
      </c>
      <c r="C3" s="148"/>
      <c r="D3" s="148"/>
      <c r="E3" s="149"/>
      <c r="F3" s="13" t="s">
        <v>3</v>
      </c>
      <c r="G3" s="17" t="s">
        <v>4</v>
      </c>
      <c r="H3" s="18" t="s">
        <v>5</v>
      </c>
      <c r="I3" s="18" t="s">
        <v>249</v>
      </c>
      <c r="J3" s="18" t="s">
        <v>6</v>
      </c>
    </row>
    <row r="4" spans="1:10" ht="16.149999999999999" customHeight="1">
      <c r="A4" s="10"/>
      <c r="B4" s="11"/>
      <c r="C4" s="11"/>
      <c r="D4" s="11"/>
      <c r="E4" s="11"/>
      <c r="F4" s="11"/>
      <c r="G4" s="11"/>
      <c r="H4" s="11"/>
      <c r="I4" s="11"/>
      <c r="J4" s="12"/>
    </row>
    <row r="5" spans="1:10" ht="16.149999999999999" customHeight="1">
      <c r="A5" s="14" t="s">
        <v>7</v>
      </c>
      <c r="B5" s="147" t="s">
        <v>8</v>
      </c>
      <c r="C5" s="148"/>
      <c r="D5" s="148"/>
      <c r="E5" s="11"/>
      <c r="F5" s="13" t="s">
        <v>9</v>
      </c>
      <c r="G5" s="150" t="s">
        <v>10</v>
      </c>
      <c r="H5" s="151"/>
      <c r="I5" s="11" t="s">
        <v>11</v>
      </c>
      <c r="J5" s="19">
        <v>0.246</v>
      </c>
    </row>
    <row r="6" spans="1:10" ht="16.149999999999999" customHeight="1">
      <c r="A6" s="10"/>
      <c r="B6" s="15"/>
      <c r="C6" s="15"/>
      <c r="D6" s="15"/>
      <c r="E6" s="29"/>
      <c r="F6" s="11"/>
      <c r="G6" s="15"/>
      <c r="H6" s="15"/>
      <c r="I6" s="29"/>
      <c r="J6" s="16"/>
    </row>
    <row r="7" spans="1:10" ht="26.25" customHeight="1">
      <c r="A7" s="14" t="s">
        <v>12</v>
      </c>
      <c r="B7" s="147" t="s">
        <v>13</v>
      </c>
      <c r="C7" s="148"/>
      <c r="D7" s="148"/>
      <c r="E7" s="28" t="s">
        <v>14</v>
      </c>
      <c r="F7" s="30" t="s">
        <v>15</v>
      </c>
      <c r="G7" s="13" t="s">
        <v>16</v>
      </c>
      <c r="H7" s="33" t="s">
        <v>261</v>
      </c>
      <c r="I7" s="32" t="s">
        <v>17</v>
      </c>
      <c r="J7" s="31">
        <f>J68</f>
        <v>1999120.1033926001</v>
      </c>
    </row>
    <row r="8" spans="1:10" ht="15">
      <c r="A8" s="143"/>
      <c r="B8" s="144"/>
      <c r="C8" s="144"/>
      <c r="D8" s="144"/>
      <c r="E8" s="145"/>
      <c r="F8" s="144"/>
      <c r="G8" s="144"/>
      <c r="H8" s="144"/>
      <c r="I8" s="145"/>
      <c r="J8" s="146"/>
    </row>
    <row r="9" spans="1:10" ht="28.5" customHeight="1">
      <c r="A9" s="136" t="s">
        <v>18</v>
      </c>
      <c r="B9" s="137"/>
      <c r="C9" s="137"/>
      <c r="D9" s="137"/>
      <c r="E9" s="137"/>
      <c r="F9" s="137"/>
      <c r="G9" s="137"/>
      <c r="H9" s="137"/>
      <c r="I9" s="137"/>
      <c r="J9" s="138"/>
    </row>
    <row r="10" spans="1:10" ht="30" customHeight="1">
      <c r="A10" s="1" t="s">
        <v>19</v>
      </c>
      <c r="B10" s="1" t="s">
        <v>20</v>
      </c>
      <c r="C10" s="1" t="s">
        <v>21</v>
      </c>
      <c r="D10" s="2" t="s">
        <v>22</v>
      </c>
      <c r="E10" s="1" t="s">
        <v>23</v>
      </c>
      <c r="F10" s="1" t="s">
        <v>24</v>
      </c>
      <c r="G10" s="1" t="s">
        <v>25</v>
      </c>
      <c r="H10" s="1" t="s">
        <v>26</v>
      </c>
      <c r="I10" s="1" t="s">
        <v>27</v>
      </c>
      <c r="J10" s="1" t="s">
        <v>28</v>
      </c>
    </row>
    <row r="11" spans="1:10" ht="24" customHeight="1">
      <c r="A11" s="5" t="s">
        <v>29</v>
      </c>
      <c r="B11" s="139"/>
      <c r="C11" s="140"/>
      <c r="D11" s="126" t="s">
        <v>30</v>
      </c>
      <c r="E11" s="127"/>
      <c r="F11" s="127"/>
      <c r="G11" s="127"/>
      <c r="H11" s="128"/>
      <c r="I11" s="22">
        <f>I12+I16+I27+I32+I37</f>
        <v>1082576.1258</v>
      </c>
      <c r="J11" s="23">
        <f>I11/J7</f>
        <v>0.54152630647994482</v>
      </c>
    </row>
    <row r="12" spans="1:10" ht="24" customHeight="1">
      <c r="A12" s="5" t="s">
        <v>31</v>
      </c>
      <c r="B12" s="141"/>
      <c r="C12" s="142"/>
      <c r="D12" s="126" t="s">
        <v>32</v>
      </c>
      <c r="E12" s="127"/>
      <c r="F12" s="127"/>
      <c r="G12" s="127"/>
      <c r="H12" s="128"/>
      <c r="I12" s="22">
        <f>SUM(I13:I15)</f>
        <v>20189.2402</v>
      </c>
      <c r="J12" s="23">
        <f>I12/J7</f>
        <v>1.0099063165708713E-2</v>
      </c>
    </row>
    <row r="13" spans="1:10" ht="73.5" customHeight="1">
      <c r="A13" s="3" t="s">
        <v>33</v>
      </c>
      <c r="B13" s="3" t="s">
        <v>34</v>
      </c>
      <c r="C13" s="3" t="s">
        <v>35</v>
      </c>
      <c r="D13" s="4" t="s">
        <v>36</v>
      </c>
      <c r="E13" s="3" t="s">
        <v>37</v>
      </c>
      <c r="F13" s="24">
        <v>15</v>
      </c>
      <c r="G13" s="25">
        <v>317.70999999999998</v>
      </c>
      <c r="H13" s="25">
        <v>395.86</v>
      </c>
      <c r="I13" s="25">
        <f>F13*H13</f>
        <v>5937.9000000000005</v>
      </c>
      <c r="J13" s="26">
        <f>I13/J7</f>
        <v>2.9702567594228615E-3</v>
      </c>
    </row>
    <row r="14" spans="1:10" ht="24" customHeight="1">
      <c r="A14" s="3" t="s">
        <v>38</v>
      </c>
      <c r="B14" s="3" t="s">
        <v>39</v>
      </c>
      <c r="C14" s="3" t="s">
        <v>40</v>
      </c>
      <c r="D14" s="4" t="s">
        <v>41</v>
      </c>
      <c r="E14" s="3" t="s">
        <v>37</v>
      </c>
      <c r="F14" s="3">
        <v>9536.6299999999992</v>
      </c>
      <c r="G14" s="25">
        <v>0.44</v>
      </c>
      <c r="H14" s="25">
        <v>0.54</v>
      </c>
      <c r="I14" s="25">
        <f t="shared" ref="I14:I39" si="0">F14*H14</f>
        <v>5149.7802000000001</v>
      </c>
      <c r="J14" s="26">
        <f>I14/J7</f>
        <v>2.5760234171326589E-3</v>
      </c>
    </row>
    <row r="15" spans="1:10" ht="52.15" customHeight="1">
      <c r="A15" s="3" t="s">
        <v>38</v>
      </c>
      <c r="B15" s="3" t="s">
        <v>42</v>
      </c>
      <c r="C15" s="3" t="s">
        <v>35</v>
      </c>
      <c r="D15" s="4" t="s">
        <v>43</v>
      </c>
      <c r="E15" s="3" t="s">
        <v>23</v>
      </c>
      <c r="F15" s="24">
        <v>1</v>
      </c>
      <c r="G15" s="25">
        <v>7304.63</v>
      </c>
      <c r="H15" s="25">
        <v>9101.56</v>
      </c>
      <c r="I15" s="25">
        <f t="shared" si="0"/>
        <v>9101.56</v>
      </c>
      <c r="J15" s="26">
        <f>I15/J7</f>
        <v>4.5527829891531917E-3</v>
      </c>
    </row>
    <row r="16" spans="1:10" ht="24" customHeight="1">
      <c r="A16" s="5" t="s">
        <v>44</v>
      </c>
      <c r="B16" s="124"/>
      <c r="C16" s="125"/>
      <c r="D16" s="126" t="s">
        <v>45</v>
      </c>
      <c r="E16" s="127"/>
      <c r="F16" s="127"/>
      <c r="G16" s="127"/>
      <c r="H16" s="128"/>
      <c r="I16" s="22">
        <f>SUM(I17:I18)+SUM(I20:I26)</f>
        <v>132550.74849999999</v>
      </c>
      <c r="J16" s="23">
        <f>I16/J7</f>
        <v>6.6304544822022041E-2</v>
      </c>
    </row>
    <row r="17" spans="1:10" ht="34.5" customHeight="1">
      <c r="A17" s="3" t="s">
        <v>46</v>
      </c>
      <c r="B17" s="3" t="s">
        <v>47</v>
      </c>
      <c r="C17" s="3" t="s">
        <v>48</v>
      </c>
      <c r="D17" s="4" t="s">
        <v>49</v>
      </c>
      <c r="E17" s="3" t="s">
        <v>50</v>
      </c>
      <c r="F17" s="24">
        <v>20</v>
      </c>
      <c r="G17" s="25">
        <v>1483.87</v>
      </c>
      <c r="H17" s="25">
        <v>1848.9</v>
      </c>
      <c r="I17" s="25">
        <f t="shared" si="0"/>
        <v>36978</v>
      </c>
      <c r="J17" s="26">
        <f>I17/J7</f>
        <v>1.8497137784391549E-2</v>
      </c>
    </row>
    <row r="18" spans="1:10" ht="44.25" customHeight="1">
      <c r="A18" s="3" t="s">
        <v>51</v>
      </c>
      <c r="B18" s="3" t="s">
        <v>52</v>
      </c>
      <c r="C18" s="3" t="s">
        <v>48</v>
      </c>
      <c r="D18" s="4" t="s">
        <v>53</v>
      </c>
      <c r="E18" s="3" t="s">
        <v>50</v>
      </c>
      <c r="F18" s="24">
        <v>170</v>
      </c>
      <c r="G18" s="25">
        <v>182.26</v>
      </c>
      <c r="H18" s="25">
        <v>227.09</v>
      </c>
      <c r="I18" s="25">
        <f t="shared" si="0"/>
        <v>38605.300000000003</v>
      </c>
      <c r="J18" s="26">
        <f>I18/J7</f>
        <v>1.9311145905883797E-2</v>
      </c>
    </row>
    <row r="19" spans="1:10" ht="24" customHeight="1">
      <c r="A19" s="5" t="s">
        <v>54</v>
      </c>
      <c r="B19" s="124"/>
      <c r="C19" s="125"/>
      <c r="D19" s="126" t="s">
        <v>55</v>
      </c>
      <c r="E19" s="127"/>
      <c r="F19" s="127"/>
      <c r="G19" s="127"/>
      <c r="H19" s="128"/>
      <c r="I19" s="22">
        <f>SUM(I20:I26)</f>
        <v>56967.448499999999</v>
      </c>
      <c r="J19" s="23">
        <f>I19/$J$7</f>
        <v>2.8496261131746702E-2</v>
      </c>
    </row>
    <row r="20" spans="1:10" ht="63.75" customHeight="1">
      <c r="A20" s="3" t="s">
        <v>56</v>
      </c>
      <c r="B20" s="3" t="s">
        <v>57</v>
      </c>
      <c r="C20" s="3" t="s">
        <v>48</v>
      </c>
      <c r="D20" s="4" t="s">
        <v>58</v>
      </c>
      <c r="E20" s="3" t="s">
        <v>50</v>
      </c>
      <c r="F20" s="24">
        <v>44.3</v>
      </c>
      <c r="G20" s="25">
        <v>12.92</v>
      </c>
      <c r="H20" s="25">
        <v>16.09</v>
      </c>
      <c r="I20" s="25">
        <f t="shared" si="0"/>
        <v>712.78699999999992</v>
      </c>
      <c r="J20" s="109">
        <f>I20/$J$7</f>
        <v>3.5655036372770558E-4</v>
      </c>
    </row>
    <row r="21" spans="1:10" ht="30.75" customHeight="1">
      <c r="A21" s="3" t="s">
        <v>59</v>
      </c>
      <c r="B21" s="3" t="s">
        <v>60</v>
      </c>
      <c r="C21" s="3" t="s">
        <v>61</v>
      </c>
      <c r="D21" s="4" t="s">
        <v>62</v>
      </c>
      <c r="E21" s="3" t="s">
        <v>63</v>
      </c>
      <c r="F21" s="24">
        <v>36</v>
      </c>
      <c r="G21" s="25">
        <v>239.74</v>
      </c>
      <c r="H21" s="25">
        <v>298.70999999999998</v>
      </c>
      <c r="I21" s="25">
        <f t="shared" si="0"/>
        <v>10753.56</v>
      </c>
      <c r="J21" s="109">
        <f t="shared" ref="J21:J65" si="1">I21/$J$7</f>
        <v>5.3791465463984408E-3</v>
      </c>
    </row>
    <row r="22" spans="1:10" ht="42" customHeight="1">
      <c r="A22" s="3" t="s">
        <v>64</v>
      </c>
      <c r="B22" s="3" t="s">
        <v>65</v>
      </c>
      <c r="C22" s="3" t="s">
        <v>35</v>
      </c>
      <c r="D22" s="4" t="s">
        <v>66</v>
      </c>
      <c r="E22" s="3" t="s">
        <v>50</v>
      </c>
      <c r="F22" s="24">
        <v>15.2</v>
      </c>
      <c r="G22" s="25">
        <v>681.91</v>
      </c>
      <c r="H22" s="25">
        <v>849.65</v>
      </c>
      <c r="I22" s="25">
        <f t="shared" si="0"/>
        <v>12914.679999999998</v>
      </c>
      <c r="J22" s="109">
        <f t="shared" si="1"/>
        <v>6.4601821461768025E-3</v>
      </c>
    </row>
    <row r="23" spans="1:10" ht="39" customHeight="1">
      <c r="A23" s="3" t="s">
        <v>67</v>
      </c>
      <c r="B23" s="3" t="s">
        <v>68</v>
      </c>
      <c r="C23" s="3" t="s">
        <v>35</v>
      </c>
      <c r="D23" s="4" t="s">
        <v>69</v>
      </c>
      <c r="E23" s="3" t="s">
        <v>37</v>
      </c>
      <c r="F23" s="3">
        <v>27.09</v>
      </c>
      <c r="G23" s="25">
        <v>69.47</v>
      </c>
      <c r="H23" s="25">
        <v>86.55</v>
      </c>
      <c r="I23" s="25">
        <f t="shared" si="0"/>
        <v>2344.6394999999998</v>
      </c>
      <c r="J23" s="109">
        <f t="shared" si="1"/>
        <v>1.1728357370930527E-3</v>
      </c>
    </row>
    <row r="24" spans="1:10" ht="42.75" customHeight="1">
      <c r="A24" s="3" t="s">
        <v>70</v>
      </c>
      <c r="B24" s="3" t="s">
        <v>71</v>
      </c>
      <c r="C24" s="3" t="s">
        <v>48</v>
      </c>
      <c r="D24" s="4" t="s">
        <v>72</v>
      </c>
      <c r="E24" s="3" t="s">
        <v>73</v>
      </c>
      <c r="F24" s="24">
        <v>192</v>
      </c>
      <c r="G24" s="25">
        <v>14.35</v>
      </c>
      <c r="H24" s="25">
        <v>17.88</v>
      </c>
      <c r="I24" s="25">
        <f t="shared" si="0"/>
        <v>3432.96</v>
      </c>
      <c r="J24" s="109">
        <f t="shared" si="1"/>
        <v>1.7172354948430096E-3</v>
      </c>
    </row>
    <row r="25" spans="1:10" ht="42.75" customHeight="1">
      <c r="A25" s="3" t="s">
        <v>74</v>
      </c>
      <c r="B25" s="3" t="s">
        <v>75</v>
      </c>
      <c r="C25" s="3" t="s">
        <v>48</v>
      </c>
      <c r="D25" s="4" t="s">
        <v>76</v>
      </c>
      <c r="E25" s="3" t="s">
        <v>73</v>
      </c>
      <c r="F25" s="24">
        <v>576</v>
      </c>
      <c r="G25" s="25">
        <v>13.16</v>
      </c>
      <c r="H25" s="25">
        <v>16.39</v>
      </c>
      <c r="I25" s="25">
        <f t="shared" si="0"/>
        <v>9440.64</v>
      </c>
      <c r="J25" s="109">
        <f t="shared" si="1"/>
        <v>4.7223976108182759E-3</v>
      </c>
    </row>
    <row r="26" spans="1:10" ht="47.25" customHeight="1">
      <c r="A26" s="3" t="s">
        <v>77</v>
      </c>
      <c r="B26" s="3" t="s">
        <v>78</v>
      </c>
      <c r="C26" s="3" t="s">
        <v>79</v>
      </c>
      <c r="D26" s="4" t="s">
        <v>80</v>
      </c>
      <c r="E26" s="3" t="s">
        <v>37</v>
      </c>
      <c r="F26" s="3">
        <v>21.06</v>
      </c>
      <c r="G26" s="25">
        <v>661.88</v>
      </c>
      <c r="H26" s="25">
        <v>824.7</v>
      </c>
      <c r="I26" s="25">
        <f t="shared" si="0"/>
        <v>17368.182000000001</v>
      </c>
      <c r="J26" s="109">
        <f t="shared" si="1"/>
        <v>8.6879132326894148E-3</v>
      </c>
    </row>
    <row r="27" spans="1:10" ht="25.9" customHeight="1">
      <c r="A27" s="5" t="s">
        <v>81</v>
      </c>
      <c r="B27" s="124"/>
      <c r="C27" s="125"/>
      <c r="D27" s="126" t="s">
        <v>239</v>
      </c>
      <c r="E27" s="127"/>
      <c r="F27" s="127"/>
      <c r="G27" s="127"/>
      <c r="H27" s="128"/>
      <c r="I27" s="22">
        <f>SUM(I28:I31)</f>
        <v>863669.39530000009</v>
      </c>
      <c r="J27" s="110">
        <f t="shared" si="1"/>
        <v>0.43202476621305186</v>
      </c>
    </row>
    <row r="28" spans="1:10" ht="32.25" customHeight="1">
      <c r="A28" s="3" t="s">
        <v>83</v>
      </c>
      <c r="B28" s="3" t="s">
        <v>84</v>
      </c>
      <c r="C28" s="3" t="s">
        <v>40</v>
      </c>
      <c r="D28" s="4" t="s">
        <v>85</v>
      </c>
      <c r="E28" s="3" t="s">
        <v>37</v>
      </c>
      <c r="F28" s="3">
        <v>9536.6299999999992</v>
      </c>
      <c r="G28" s="25">
        <v>1.49</v>
      </c>
      <c r="H28" s="25">
        <v>1.85</v>
      </c>
      <c r="I28" s="25">
        <f t="shared" si="0"/>
        <v>17642.765499999998</v>
      </c>
      <c r="J28" s="109">
        <f t="shared" si="1"/>
        <v>8.8252654105470708E-3</v>
      </c>
    </row>
    <row r="29" spans="1:10" ht="30.75" customHeight="1">
      <c r="A29" s="190" t="s">
        <v>86</v>
      </c>
      <c r="B29" s="3" t="s">
        <v>87</v>
      </c>
      <c r="C29" s="3" t="s">
        <v>61</v>
      </c>
      <c r="D29" s="4" t="s">
        <v>88</v>
      </c>
      <c r="E29" s="3" t="s">
        <v>89</v>
      </c>
      <c r="F29" s="190">
        <v>571.5</v>
      </c>
      <c r="G29" s="25">
        <v>1.74</v>
      </c>
      <c r="H29" s="25">
        <v>2.16</v>
      </c>
      <c r="I29" s="25">
        <f t="shared" si="0"/>
        <v>1234.44</v>
      </c>
      <c r="J29" s="109">
        <f t="shared" si="1"/>
        <v>6.1749166441030625E-4</v>
      </c>
    </row>
    <row r="30" spans="1:10" ht="62.25" customHeight="1">
      <c r="A30" s="3" t="s">
        <v>90</v>
      </c>
      <c r="B30" s="3" t="s">
        <v>91</v>
      </c>
      <c r="C30" s="3" t="s">
        <v>35</v>
      </c>
      <c r="D30" s="4" t="s">
        <v>92</v>
      </c>
      <c r="E30" s="3" t="s">
        <v>50</v>
      </c>
      <c r="F30" s="3">
        <v>381.46</v>
      </c>
      <c r="G30" s="25">
        <v>1502.92</v>
      </c>
      <c r="H30" s="25">
        <v>1872.63</v>
      </c>
      <c r="I30" s="25">
        <f t="shared" si="0"/>
        <v>714333.43980000005</v>
      </c>
      <c r="J30" s="109">
        <f t="shared" si="1"/>
        <v>0.35732392395421508</v>
      </c>
    </row>
    <row r="31" spans="1:10" ht="30" customHeight="1">
      <c r="A31" s="190" t="s">
        <v>93</v>
      </c>
      <c r="B31" s="3" t="s">
        <v>94</v>
      </c>
      <c r="C31" s="3" t="s">
        <v>61</v>
      </c>
      <c r="D31" s="4" t="s">
        <v>95</v>
      </c>
      <c r="E31" s="3" t="s">
        <v>89</v>
      </c>
      <c r="F31" s="192">
        <f>'MEMORIA DE CALCULO'!D30</f>
        <v>137325</v>
      </c>
      <c r="G31" s="25">
        <v>0.77</v>
      </c>
      <c r="H31" s="25">
        <v>0.95</v>
      </c>
      <c r="I31" s="25">
        <f t="shared" si="0"/>
        <v>130458.75</v>
      </c>
      <c r="J31" s="109">
        <f t="shared" si="1"/>
        <v>6.525808518387935E-2</v>
      </c>
    </row>
    <row r="32" spans="1:10" ht="24" customHeight="1">
      <c r="A32" s="5" t="s">
        <v>96</v>
      </c>
      <c r="B32" s="124"/>
      <c r="C32" s="125"/>
      <c r="D32" s="126" t="s">
        <v>97</v>
      </c>
      <c r="E32" s="127"/>
      <c r="F32" s="127"/>
      <c r="G32" s="127"/>
      <c r="H32" s="128"/>
      <c r="I32" s="22">
        <f>SUM(I33:I36)</f>
        <v>59783.921599999994</v>
      </c>
      <c r="J32" s="111">
        <f t="shared" si="1"/>
        <v>2.9905117505718587E-2</v>
      </c>
    </row>
    <row r="33" spans="1:10" ht="52.15" customHeight="1">
      <c r="A33" s="3" t="s">
        <v>98</v>
      </c>
      <c r="B33" s="3" t="s">
        <v>99</v>
      </c>
      <c r="C33" s="3" t="s">
        <v>48</v>
      </c>
      <c r="D33" s="4" t="s">
        <v>100</v>
      </c>
      <c r="E33" s="3" t="s">
        <v>63</v>
      </c>
      <c r="F33" s="3">
        <v>2606.88</v>
      </c>
      <c r="G33" s="25">
        <v>5.28</v>
      </c>
      <c r="H33" s="25">
        <v>6.57</v>
      </c>
      <c r="I33" s="25">
        <f t="shared" si="0"/>
        <v>17127.2016</v>
      </c>
      <c r="J33" s="109">
        <f t="shared" si="1"/>
        <v>8.5673699998986257E-3</v>
      </c>
    </row>
    <row r="34" spans="1:10" ht="52.15" customHeight="1">
      <c r="A34" s="3" t="s">
        <v>101</v>
      </c>
      <c r="B34" s="3" t="s">
        <v>102</v>
      </c>
      <c r="C34" s="3" t="s">
        <v>40</v>
      </c>
      <c r="D34" s="4" t="s">
        <v>103</v>
      </c>
      <c r="E34" s="3" t="s">
        <v>37</v>
      </c>
      <c r="F34" s="24">
        <v>120</v>
      </c>
      <c r="G34" s="25">
        <v>11.64</v>
      </c>
      <c r="H34" s="25">
        <v>14.5</v>
      </c>
      <c r="I34" s="25">
        <f t="shared" si="0"/>
        <v>1740</v>
      </c>
      <c r="J34" s="109">
        <f t="shared" si="1"/>
        <v>8.7038292349075918E-4</v>
      </c>
    </row>
    <row r="35" spans="1:10" ht="30.75" customHeight="1">
      <c r="A35" s="3" t="s">
        <v>104</v>
      </c>
      <c r="B35" s="3" t="s">
        <v>105</v>
      </c>
      <c r="C35" s="3" t="s">
        <v>61</v>
      </c>
      <c r="D35" s="4" t="s">
        <v>106</v>
      </c>
      <c r="E35" s="3" t="s">
        <v>23</v>
      </c>
      <c r="F35" s="24">
        <v>218</v>
      </c>
      <c r="G35" s="25">
        <v>91.77</v>
      </c>
      <c r="H35" s="25">
        <v>114.34</v>
      </c>
      <c r="I35" s="25">
        <f t="shared" si="0"/>
        <v>24926.12</v>
      </c>
      <c r="J35" s="109">
        <f t="shared" si="1"/>
        <v>1.2468545515449127E-2</v>
      </c>
    </row>
    <row r="36" spans="1:10" ht="30.75" customHeight="1">
      <c r="A36" s="3" t="s">
        <v>107</v>
      </c>
      <c r="B36" s="3" t="s">
        <v>108</v>
      </c>
      <c r="C36" s="3" t="s">
        <v>61</v>
      </c>
      <c r="D36" s="4" t="s">
        <v>109</v>
      </c>
      <c r="E36" s="3" t="s">
        <v>23</v>
      </c>
      <c r="F36" s="24">
        <v>435</v>
      </c>
      <c r="G36" s="25">
        <v>29.51</v>
      </c>
      <c r="H36" s="25">
        <v>36.76</v>
      </c>
      <c r="I36" s="25">
        <f t="shared" si="0"/>
        <v>15990.599999999999</v>
      </c>
      <c r="J36" s="109">
        <f t="shared" si="1"/>
        <v>7.9988190668800769E-3</v>
      </c>
    </row>
    <row r="37" spans="1:10" ht="24" customHeight="1">
      <c r="A37" s="5" t="s">
        <v>110</v>
      </c>
      <c r="B37" s="124"/>
      <c r="C37" s="125"/>
      <c r="D37" s="126" t="s">
        <v>111</v>
      </c>
      <c r="E37" s="127"/>
      <c r="F37" s="127"/>
      <c r="G37" s="127"/>
      <c r="H37" s="128"/>
      <c r="I37" s="22">
        <f>SUM(I38:I39)</f>
        <v>6382.8202000000001</v>
      </c>
      <c r="J37" s="111">
        <f t="shared" si="1"/>
        <v>3.1928147734436047E-3</v>
      </c>
    </row>
    <row r="38" spans="1:10" ht="30" customHeight="1">
      <c r="A38" s="3" t="s">
        <v>112</v>
      </c>
      <c r="B38" s="3" t="s">
        <v>113</v>
      </c>
      <c r="C38" s="3" t="s">
        <v>35</v>
      </c>
      <c r="D38" s="4" t="s">
        <v>114</v>
      </c>
      <c r="E38" s="3" t="s">
        <v>23</v>
      </c>
      <c r="F38" s="24">
        <v>1</v>
      </c>
      <c r="G38" s="25">
        <v>989.6</v>
      </c>
      <c r="H38" s="25">
        <v>1233.04</v>
      </c>
      <c r="I38" s="25">
        <f t="shared" si="0"/>
        <v>1233.04</v>
      </c>
      <c r="J38" s="109">
        <f t="shared" si="1"/>
        <v>6.1679135631094581E-4</v>
      </c>
    </row>
    <row r="39" spans="1:10" ht="21.75" customHeight="1">
      <c r="A39" s="3" t="s">
        <v>115</v>
      </c>
      <c r="B39" s="3" t="s">
        <v>39</v>
      </c>
      <c r="C39" s="3" t="s">
        <v>40</v>
      </c>
      <c r="D39" s="4" t="s">
        <v>41</v>
      </c>
      <c r="E39" s="3" t="s">
        <v>37</v>
      </c>
      <c r="F39" s="3">
        <v>9536.6299999999992</v>
      </c>
      <c r="G39" s="25">
        <v>0.44</v>
      </c>
      <c r="H39" s="25">
        <v>0.54</v>
      </c>
      <c r="I39" s="25">
        <f t="shared" si="0"/>
        <v>5149.7802000000001</v>
      </c>
      <c r="J39" s="109">
        <f t="shared" si="1"/>
        <v>2.5760234171326589E-3</v>
      </c>
    </row>
    <row r="40" spans="1:10" ht="24" customHeight="1">
      <c r="A40" s="5" t="s">
        <v>116</v>
      </c>
      <c r="B40" s="132"/>
      <c r="C40" s="133"/>
      <c r="D40" s="126" t="s">
        <v>240</v>
      </c>
      <c r="E40" s="127"/>
      <c r="F40" s="127"/>
      <c r="G40" s="127"/>
      <c r="H40" s="128"/>
      <c r="I40" s="22">
        <f>I41+I43+I49</f>
        <v>704716.16749260004</v>
      </c>
      <c r="J40" s="111">
        <f t="shared" si="1"/>
        <v>0.35251317131805326</v>
      </c>
    </row>
    <row r="41" spans="1:10" ht="24" customHeight="1">
      <c r="A41" s="5" t="s">
        <v>118</v>
      </c>
      <c r="B41" s="134"/>
      <c r="C41" s="135"/>
      <c r="D41" s="126" t="s">
        <v>32</v>
      </c>
      <c r="E41" s="127"/>
      <c r="F41" s="127"/>
      <c r="G41" s="127"/>
      <c r="H41" s="128"/>
      <c r="I41" s="22">
        <f>I42</f>
        <v>1100.4876000000002</v>
      </c>
      <c r="J41" s="111">
        <f t="shared" si="1"/>
        <v>5.5048598537547661E-4</v>
      </c>
    </row>
    <row r="42" spans="1:10" ht="21" customHeight="1">
      <c r="A42" s="3" t="s">
        <v>119</v>
      </c>
      <c r="B42" s="3" t="s">
        <v>39</v>
      </c>
      <c r="C42" s="3" t="s">
        <v>40</v>
      </c>
      <c r="D42" s="4" t="s">
        <v>41</v>
      </c>
      <c r="E42" s="3" t="s">
        <v>37</v>
      </c>
      <c r="F42" s="3">
        <v>2037.94</v>
      </c>
      <c r="G42" s="25">
        <v>0.44</v>
      </c>
      <c r="H42" s="25">
        <v>0.54</v>
      </c>
      <c r="I42" s="25">
        <f t="shared" ref="I42:I50" si="2">F42*H42</f>
        <v>1100.4876000000002</v>
      </c>
      <c r="J42" s="109">
        <f t="shared" si="1"/>
        <v>5.5048598537547661E-4</v>
      </c>
    </row>
    <row r="43" spans="1:10" ht="25.9" customHeight="1">
      <c r="A43" s="5" t="s">
        <v>120</v>
      </c>
      <c r="B43" s="124"/>
      <c r="C43" s="125"/>
      <c r="D43" s="126" t="s">
        <v>241</v>
      </c>
      <c r="E43" s="127"/>
      <c r="F43" s="127"/>
      <c r="G43" s="127"/>
      <c r="H43" s="128"/>
      <c r="I43" s="22">
        <f>SUM(I44:I48)</f>
        <v>698536.3696926001</v>
      </c>
      <c r="J43" s="111">
        <f t="shared" si="1"/>
        <v>0.34942191242394655</v>
      </c>
    </row>
    <row r="44" spans="1:10" ht="24" customHeight="1">
      <c r="A44" s="190" t="s">
        <v>121</v>
      </c>
      <c r="B44" s="3" t="s">
        <v>250</v>
      </c>
      <c r="C44" s="3" t="s">
        <v>251</v>
      </c>
      <c r="D44" s="4" t="s">
        <v>252</v>
      </c>
      <c r="E44" s="3" t="s">
        <v>37</v>
      </c>
      <c r="F44" s="3">
        <v>7368.19</v>
      </c>
      <c r="G44" s="25">
        <v>5.99</v>
      </c>
      <c r="H44" s="191">
        <f>G44*J5+G44</f>
        <v>7.4635400000000001</v>
      </c>
      <c r="I44" s="25">
        <f t="shared" si="2"/>
        <v>54992.780792599995</v>
      </c>
      <c r="J44" s="109">
        <f t="shared" si="1"/>
        <v>2.7508492711005549E-2</v>
      </c>
    </row>
    <row r="45" spans="1:10" ht="27.75" customHeight="1">
      <c r="A45" s="3" t="s">
        <v>123</v>
      </c>
      <c r="B45" s="3" t="s">
        <v>84</v>
      </c>
      <c r="C45" s="3" t="s">
        <v>40</v>
      </c>
      <c r="D45" s="4" t="s">
        <v>85</v>
      </c>
      <c r="E45" s="3" t="s">
        <v>37</v>
      </c>
      <c r="F45" s="3">
        <v>9406.1299999999992</v>
      </c>
      <c r="G45" s="25">
        <v>1.49</v>
      </c>
      <c r="H45" s="25">
        <v>1.85</v>
      </c>
      <c r="I45" s="25">
        <f t="shared" si="2"/>
        <v>17401.340499999998</v>
      </c>
      <c r="J45" s="109">
        <f t="shared" si="1"/>
        <v>8.7044997799127291E-3</v>
      </c>
    </row>
    <row r="46" spans="1:10" ht="30" customHeight="1">
      <c r="A46" s="190" t="s">
        <v>124</v>
      </c>
      <c r="B46" s="3" t="s">
        <v>87</v>
      </c>
      <c r="C46" s="3" t="s">
        <v>61</v>
      </c>
      <c r="D46" s="4" t="s">
        <v>88</v>
      </c>
      <c r="E46" s="3" t="s">
        <v>89</v>
      </c>
      <c r="F46" s="193">
        <f>'MEMORIA DE CALCULO'!D45</f>
        <v>564</v>
      </c>
      <c r="G46" s="25">
        <v>1.74</v>
      </c>
      <c r="H46" s="25">
        <v>2.16</v>
      </c>
      <c r="I46" s="25">
        <f t="shared" si="2"/>
        <v>1218.24</v>
      </c>
      <c r="J46" s="109">
        <f t="shared" si="1"/>
        <v>6.093880992605646E-4</v>
      </c>
    </row>
    <row r="47" spans="1:10" ht="64.900000000000006" customHeight="1">
      <c r="A47" s="3" t="s">
        <v>125</v>
      </c>
      <c r="B47" s="3" t="s">
        <v>91</v>
      </c>
      <c r="C47" s="3" t="s">
        <v>35</v>
      </c>
      <c r="D47" s="4" t="s">
        <v>92</v>
      </c>
      <c r="E47" s="3" t="s">
        <v>50</v>
      </c>
      <c r="F47" s="3">
        <v>282.18</v>
      </c>
      <c r="G47" s="25">
        <v>1502.92</v>
      </c>
      <c r="H47" s="25">
        <v>1872.63</v>
      </c>
      <c r="I47" s="25">
        <f t="shared" si="2"/>
        <v>528418.73340000003</v>
      </c>
      <c r="J47" s="109">
        <f t="shared" si="1"/>
        <v>0.26432565632412419</v>
      </c>
    </row>
    <row r="48" spans="1:10" ht="27.75" customHeight="1">
      <c r="A48" s="190" t="s">
        <v>126</v>
      </c>
      <c r="B48" s="3" t="s">
        <v>94</v>
      </c>
      <c r="C48" s="3" t="s">
        <v>61</v>
      </c>
      <c r="D48" s="4" t="s">
        <v>95</v>
      </c>
      <c r="E48" s="3" t="s">
        <v>89</v>
      </c>
      <c r="F48" s="192">
        <f>'MEMORIA DE CALCULO'!D47</f>
        <v>101584.5</v>
      </c>
      <c r="G48" s="25">
        <v>0.77</v>
      </c>
      <c r="H48" s="25">
        <v>0.95</v>
      </c>
      <c r="I48" s="25">
        <f t="shared" si="2"/>
        <v>96505.274999999994</v>
      </c>
      <c r="J48" s="109">
        <f t="shared" si="1"/>
        <v>4.8273875509643488E-2</v>
      </c>
    </row>
    <row r="49" spans="1:10" ht="24" customHeight="1">
      <c r="A49" s="5" t="s">
        <v>127</v>
      </c>
      <c r="B49" s="124"/>
      <c r="C49" s="125"/>
      <c r="D49" s="126" t="s">
        <v>111</v>
      </c>
      <c r="E49" s="127"/>
      <c r="F49" s="127"/>
      <c r="G49" s="127"/>
      <c r="H49" s="128"/>
      <c r="I49" s="22">
        <f>I50</f>
        <v>5079.3101999999999</v>
      </c>
      <c r="J49" s="111">
        <f t="shared" si="1"/>
        <v>2.5407729087312831E-3</v>
      </c>
    </row>
    <row r="50" spans="1:10" ht="24" customHeight="1">
      <c r="A50" s="3" t="s">
        <v>128</v>
      </c>
      <c r="B50" s="3" t="s">
        <v>39</v>
      </c>
      <c r="C50" s="3" t="s">
        <v>40</v>
      </c>
      <c r="D50" s="4" t="s">
        <v>41</v>
      </c>
      <c r="E50" s="3" t="s">
        <v>37</v>
      </c>
      <c r="F50" s="3">
        <v>9406.1299999999992</v>
      </c>
      <c r="G50" s="25">
        <v>0.44</v>
      </c>
      <c r="H50" s="25">
        <v>0.54</v>
      </c>
      <c r="I50" s="25">
        <f t="shared" si="2"/>
        <v>5079.3101999999999</v>
      </c>
      <c r="J50" s="109">
        <f t="shared" si="1"/>
        <v>2.5407729087312831E-3</v>
      </c>
    </row>
    <row r="51" spans="1:10" ht="25.9" customHeight="1">
      <c r="A51" s="5" t="s">
        <v>129</v>
      </c>
      <c r="B51" s="132"/>
      <c r="C51" s="133"/>
      <c r="D51" s="126" t="s">
        <v>130</v>
      </c>
      <c r="E51" s="127"/>
      <c r="F51" s="127"/>
      <c r="G51" s="127"/>
      <c r="H51" s="128"/>
      <c r="I51" s="22">
        <f>I52+I54+I56+I61</f>
        <v>145626.08610000001</v>
      </c>
      <c r="J51" s="111">
        <f t="shared" si="1"/>
        <v>7.2845091124272995E-2</v>
      </c>
    </row>
    <row r="52" spans="1:10" ht="24" customHeight="1">
      <c r="A52" s="5" t="s">
        <v>131</v>
      </c>
      <c r="B52" s="134"/>
      <c r="C52" s="135"/>
      <c r="D52" s="126" t="s">
        <v>32</v>
      </c>
      <c r="E52" s="127"/>
      <c r="F52" s="127"/>
      <c r="G52" s="127"/>
      <c r="H52" s="128"/>
      <c r="I52" s="22">
        <v>97.55</v>
      </c>
      <c r="J52" s="111">
        <f t="shared" si="1"/>
        <v>4.8796467923289402E-5</v>
      </c>
    </row>
    <row r="53" spans="1:10" ht="24" customHeight="1">
      <c r="A53" s="3" t="s">
        <v>132</v>
      </c>
      <c r="B53" s="3" t="s">
        <v>133</v>
      </c>
      <c r="C53" s="3" t="s">
        <v>48</v>
      </c>
      <c r="D53" s="4" t="s">
        <v>134</v>
      </c>
      <c r="E53" s="3" t="s">
        <v>63</v>
      </c>
      <c r="F53" s="3">
        <v>126.69</v>
      </c>
      <c r="G53" s="25">
        <v>0.62</v>
      </c>
      <c r="H53" s="25">
        <v>0.77</v>
      </c>
      <c r="I53" s="25">
        <f t="shared" ref="I53" si="3">F53*H53</f>
        <v>97.551299999999998</v>
      </c>
      <c r="J53" s="109">
        <f t="shared" si="1"/>
        <v>4.8797118209381662E-5</v>
      </c>
    </row>
    <row r="54" spans="1:10" ht="24" customHeight="1">
      <c r="A54" s="5" t="s">
        <v>135</v>
      </c>
      <c r="B54" s="124"/>
      <c r="C54" s="125"/>
      <c r="D54" s="126" t="s">
        <v>136</v>
      </c>
      <c r="E54" s="127"/>
      <c r="F54" s="127"/>
      <c r="G54" s="127"/>
      <c r="H54" s="128"/>
      <c r="I54" s="22">
        <v>3314.35</v>
      </c>
      <c r="J54" s="111">
        <f t="shared" si="1"/>
        <v>1.657904392225056E-3</v>
      </c>
    </row>
    <row r="55" spans="1:10" ht="31.5" customHeight="1">
      <c r="A55" s="3" t="s">
        <v>137</v>
      </c>
      <c r="B55" s="3" t="s">
        <v>138</v>
      </c>
      <c r="C55" s="3" t="s">
        <v>48</v>
      </c>
      <c r="D55" s="4" t="s">
        <v>139</v>
      </c>
      <c r="E55" s="3" t="s">
        <v>37</v>
      </c>
      <c r="F55" s="3">
        <v>1108.48</v>
      </c>
      <c r="G55" s="25">
        <v>2.4</v>
      </c>
      <c r="H55" s="25">
        <v>2.99</v>
      </c>
      <c r="I55" s="25">
        <f t="shared" ref="I55" si="4">F55*H55</f>
        <v>3314.3552000000004</v>
      </c>
      <c r="J55" s="109">
        <f t="shared" si="1"/>
        <v>1.6579069933694254E-3</v>
      </c>
    </row>
    <row r="56" spans="1:10" ht="24" customHeight="1">
      <c r="A56" s="5" t="s">
        <v>140</v>
      </c>
      <c r="B56" s="124"/>
      <c r="C56" s="125"/>
      <c r="D56" s="126" t="s">
        <v>141</v>
      </c>
      <c r="E56" s="127"/>
      <c r="F56" s="127"/>
      <c r="G56" s="127"/>
      <c r="H56" s="128"/>
      <c r="I56" s="22">
        <f>SUM(I57:I60)</f>
        <v>141615.60690000001</v>
      </c>
      <c r="J56" s="111">
        <f t="shared" si="1"/>
        <v>7.0838968934218469E-2</v>
      </c>
    </row>
    <row r="57" spans="1:10" ht="25.9" customHeight="1">
      <c r="A57" s="3" t="s">
        <v>142</v>
      </c>
      <c r="B57" s="3" t="s">
        <v>143</v>
      </c>
      <c r="C57" s="3" t="s">
        <v>48</v>
      </c>
      <c r="D57" s="4" t="s">
        <v>144</v>
      </c>
      <c r="E57" s="3" t="s">
        <v>50</v>
      </c>
      <c r="F57" s="3">
        <v>5.73</v>
      </c>
      <c r="G57" s="25">
        <v>70.290000000000006</v>
      </c>
      <c r="H57" s="25">
        <v>87.58</v>
      </c>
      <c r="I57" s="25">
        <f t="shared" ref="I57:I65" si="5">F57*H57</f>
        <v>501.83340000000004</v>
      </c>
      <c r="J57" s="109">
        <f t="shared" si="1"/>
        <v>2.5102713896396986E-4</v>
      </c>
    </row>
    <row r="58" spans="1:10" ht="60.75" customHeight="1">
      <c r="A58" s="3" t="s">
        <v>145</v>
      </c>
      <c r="B58" s="3" t="s">
        <v>146</v>
      </c>
      <c r="C58" s="3" t="s">
        <v>48</v>
      </c>
      <c r="D58" s="4" t="s">
        <v>147</v>
      </c>
      <c r="E58" s="3" t="s">
        <v>63</v>
      </c>
      <c r="F58" s="3">
        <v>254.85</v>
      </c>
      <c r="G58" s="25">
        <v>69.06</v>
      </c>
      <c r="H58" s="25">
        <v>86.04</v>
      </c>
      <c r="I58" s="25">
        <f t="shared" si="5"/>
        <v>21927.294000000002</v>
      </c>
      <c r="J58" s="109">
        <f t="shared" si="1"/>
        <v>1.0968472560897348E-2</v>
      </c>
    </row>
    <row r="59" spans="1:10" ht="45" customHeight="1">
      <c r="A59" s="3" t="s">
        <v>242</v>
      </c>
      <c r="B59" s="3" t="s">
        <v>244</v>
      </c>
      <c r="C59" s="3" t="s">
        <v>48</v>
      </c>
      <c r="D59" s="4" t="s">
        <v>245</v>
      </c>
      <c r="E59" s="3" t="s">
        <v>63</v>
      </c>
      <c r="F59" s="3">
        <v>254.85</v>
      </c>
      <c r="G59" s="3">
        <v>59</v>
      </c>
      <c r="H59" s="3">
        <v>73.510000000000005</v>
      </c>
      <c r="I59" s="25">
        <f t="shared" si="5"/>
        <v>18734.023499999999</v>
      </c>
      <c r="J59" s="109">
        <f t="shared" si="1"/>
        <v>9.3711345647555077E-3</v>
      </c>
    </row>
    <row r="60" spans="1:10" ht="35.25" customHeight="1">
      <c r="A60" s="3" t="s">
        <v>243</v>
      </c>
      <c r="B60" s="3" t="s">
        <v>148</v>
      </c>
      <c r="C60" s="3" t="s">
        <v>48</v>
      </c>
      <c r="D60" s="4" t="s">
        <v>149</v>
      </c>
      <c r="E60" s="3" t="s">
        <v>37</v>
      </c>
      <c r="F60" s="3">
        <v>1104.48</v>
      </c>
      <c r="G60" s="25">
        <v>73</v>
      </c>
      <c r="H60" s="25">
        <v>90.95</v>
      </c>
      <c r="I60" s="25">
        <f t="shared" si="5"/>
        <v>100452.45600000001</v>
      </c>
      <c r="J60" s="109">
        <f t="shared" si="1"/>
        <v>5.0248334669601644E-2</v>
      </c>
    </row>
    <row r="61" spans="1:10" ht="24" customHeight="1">
      <c r="A61" s="5" t="s">
        <v>150</v>
      </c>
      <c r="B61" s="124"/>
      <c r="C61" s="125"/>
      <c r="D61" s="126" t="s">
        <v>111</v>
      </c>
      <c r="E61" s="127"/>
      <c r="F61" s="127"/>
      <c r="G61" s="127"/>
      <c r="H61" s="128"/>
      <c r="I61" s="22">
        <f>I62</f>
        <v>598.57920000000001</v>
      </c>
      <c r="J61" s="111">
        <f t="shared" si="1"/>
        <v>2.9942132990618382E-4</v>
      </c>
    </row>
    <row r="62" spans="1:10" ht="21.75" customHeight="1">
      <c r="A62" s="3" t="s">
        <v>151</v>
      </c>
      <c r="B62" s="3" t="s">
        <v>39</v>
      </c>
      <c r="C62" s="3" t="s">
        <v>40</v>
      </c>
      <c r="D62" s="4" t="s">
        <v>41</v>
      </c>
      <c r="E62" s="3" t="s">
        <v>37</v>
      </c>
      <c r="F62" s="3">
        <v>1108.48</v>
      </c>
      <c r="G62" s="25">
        <v>0.44</v>
      </c>
      <c r="H62" s="25">
        <v>0.54</v>
      </c>
      <c r="I62" s="25">
        <f t="shared" si="5"/>
        <v>598.57920000000001</v>
      </c>
      <c r="J62" s="109">
        <f t="shared" si="1"/>
        <v>2.9942132990618382E-4</v>
      </c>
    </row>
    <row r="63" spans="1:10" ht="24" customHeight="1">
      <c r="A63" s="5" t="s">
        <v>152</v>
      </c>
      <c r="B63" s="124"/>
      <c r="C63" s="125"/>
      <c r="D63" s="126" t="s">
        <v>153</v>
      </c>
      <c r="E63" s="127"/>
      <c r="F63" s="127"/>
      <c r="G63" s="127"/>
      <c r="H63" s="128"/>
      <c r="I63" s="22">
        <f>SUM(I64:I65)</f>
        <v>66201.723999999987</v>
      </c>
      <c r="J63" s="111">
        <f t="shared" si="1"/>
        <v>3.3115431077728935E-2</v>
      </c>
    </row>
    <row r="64" spans="1:10" ht="30.75" customHeight="1">
      <c r="A64" s="3" t="s">
        <v>154</v>
      </c>
      <c r="B64" s="3" t="s">
        <v>155</v>
      </c>
      <c r="C64" s="3" t="s">
        <v>35</v>
      </c>
      <c r="D64" s="4" t="s">
        <v>156</v>
      </c>
      <c r="E64" s="3" t="s">
        <v>157</v>
      </c>
      <c r="F64" s="24">
        <v>2</v>
      </c>
      <c r="G64" s="25">
        <v>26432.26</v>
      </c>
      <c r="H64" s="25">
        <v>32934.589999999997</v>
      </c>
      <c r="I64" s="25">
        <f t="shared" si="5"/>
        <v>65869.179999999993</v>
      </c>
      <c r="J64" s="109">
        <f t="shared" si="1"/>
        <v>3.294908589444772E-2</v>
      </c>
    </row>
    <row r="65" spans="1:11" ht="31.5" customHeight="1">
      <c r="A65" s="3" t="s">
        <v>158</v>
      </c>
      <c r="B65" s="3" t="s">
        <v>159</v>
      </c>
      <c r="C65" s="3" t="s">
        <v>35</v>
      </c>
      <c r="D65" s="4" t="s">
        <v>160</v>
      </c>
      <c r="E65" s="3" t="s">
        <v>157</v>
      </c>
      <c r="F65" s="24">
        <v>2</v>
      </c>
      <c r="G65" s="25">
        <v>133.452</v>
      </c>
      <c r="H65" s="25">
        <v>166.27199999999999</v>
      </c>
      <c r="I65" s="25">
        <f t="shared" si="5"/>
        <v>332.54399999999998</v>
      </c>
      <c r="J65" s="109">
        <f t="shared" si="1"/>
        <v>1.6634518328121321E-4</v>
      </c>
    </row>
    <row r="66" spans="1:11" ht="25.9" customHeight="1">
      <c r="A66" s="129" t="s">
        <v>161</v>
      </c>
      <c r="B66" s="130"/>
      <c r="C66" s="130"/>
      <c r="D66" s="130"/>
      <c r="E66" s="130"/>
      <c r="F66" s="130"/>
      <c r="G66" s="130"/>
      <c r="H66" s="130"/>
      <c r="I66" s="131"/>
      <c r="J66" s="6">
        <f>J68-J67</f>
        <v>1507336.5579580204</v>
      </c>
    </row>
    <row r="67" spans="1:11" ht="25.9" customHeight="1">
      <c r="A67" s="129" t="s">
        <v>162</v>
      </c>
      <c r="B67" s="130"/>
      <c r="C67" s="130"/>
      <c r="D67" s="130"/>
      <c r="E67" s="130"/>
      <c r="F67" s="130"/>
      <c r="G67" s="130"/>
      <c r="H67" s="130"/>
      <c r="I67" s="131"/>
      <c r="J67" s="6">
        <f>J68*0.246</f>
        <v>491783.5454345796</v>
      </c>
    </row>
    <row r="68" spans="1:11" ht="25.9" customHeight="1">
      <c r="A68" s="129" t="s">
        <v>163</v>
      </c>
      <c r="B68" s="130"/>
      <c r="C68" s="130"/>
      <c r="D68" s="130"/>
      <c r="E68" s="130"/>
      <c r="F68" s="130"/>
      <c r="G68" s="130"/>
      <c r="H68" s="130"/>
      <c r="I68" s="131"/>
      <c r="J68" s="6">
        <f>I63+I51+I40+I11</f>
        <v>1999120.1033926001</v>
      </c>
      <c r="K68" s="113">
        <f>J68-1855971.4</f>
        <v>143148.70339260017</v>
      </c>
    </row>
    <row r="70" spans="1:11" ht="15">
      <c r="A70" s="53" t="s">
        <v>164</v>
      </c>
    </row>
    <row r="71" spans="1:11">
      <c r="A71" t="s">
        <v>165</v>
      </c>
    </row>
    <row r="74" spans="1:11" ht="45" customHeight="1">
      <c r="D74" s="21" t="s">
        <v>166</v>
      </c>
      <c r="F74" s="122" t="s">
        <v>167</v>
      </c>
      <c r="G74" s="122"/>
      <c r="H74" s="122"/>
    </row>
    <row r="75" spans="1:11">
      <c r="D75" s="20" t="s">
        <v>168</v>
      </c>
      <c r="F75" s="123" t="s">
        <v>169</v>
      </c>
      <c r="G75" s="123"/>
      <c r="H75" s="123"/>
    </row>
    <row r="76" spans="1:11" ht="15">
      <c r="D76" s="20" t="s">
        <v>170</v>
      </c>
      <c r="F76" s="123" t="s">
        <v>171</v>
      </c>
      <c r="G76" s="123"/>
      <c r="H76" s="123"/>
      <c r="I76" s="120"/>
      <c r="J76" s="120"/>
    </row>
    <row r="77" spans="1:11">
      <c r="D77" s="20" t="s">
        <v>172</v>
      </c>
      <c r="I77" s="121"/>
      <c r="J77" s="121"/>
    </row>
    <row r="78" spans="1:11">
      <c r="D78" s="20" t="s">
        <v>173</v>
      </c>
    </row>
    <row r="79" spans="1:11">
      <c r="D79" s="20" t="s">
        <v>246</v>
      </c>
    </row>
  </sheetData>
  <mergeCells count="46">
    <mergeCell ref="A1:J1"/>
    <mergeCell ref="B11:C12"/>
    <mergeCell ref="D11:H11"/>
    <mergeCell ref="D12:H12"/>
    <mergeCell ref="A9:J9"/>
    <mergeCell ref="A8:J8"/>
    <mergeCell ref="B3:E3"/>
    <mergeCell ref="B5:D5"/>
    <mergeCell ref="G5:H5"/>
    <mergeCell ref="B7:D7"/>
    <mergeCell ref="D16:H16"/>
    <mergeCell ref="B19:C19"/>
    <mergeCell ref="D19:H19"/>
    <mergeCell ref="B27:C27"/>
    <mergeCell ref="D27:H27"/>
    <mergeCell ref="B16:C16"/>
    <mergeCell ref="B32:C32"/>
    <mergeCell ref="D32:H32"/>
    <mergeCell ref="B37:C37"/>
    <mergeCell ref="D37:H37"/>
    <mergeCell ref="B40:C41"/>
    <mergeCell ref="D40:H40"/>
    <mergeCell ref="D41:H41"/>
    <mergeCell ref="B43:C43"/>
    <mergeCell ref="D43:H43"/>
    <mergeCell ref="B49:C49"/>
    <mergeCell ref="D49:H49"/>
    <mergeCell ref="B51:C52"/>
    <mergeCell ref="D51:H51"/>
    <mergeCell ref="D52:H52"/>
    <mergeCell ref="B54:C54"/>
    <mergeCell ref="D54:H54"/>
    <mergeCell ref="D56:H56"/>
    <mergeCell ref="B56:C56"/>
    <mergeCell ref="B61:C61"/>
    <mergeCell ref="D61:H61"/>
    <mergeCell ref="B63:C63"/>
    <mergeCell ref="D63:H63"/>
    <mergeCell ref="A66:I66"/>
    <mergeCell ref="A67:I67"/>
    <mergeCell ref="A68:I68"/>
    <mergeCell ref="I76:J76"/>
    <mergeCell ref="I77:J77"/>
    <mergeCell ref="F74:H74"/>
    <mergeCell ref="F75:H75"/>
    <mergeCell ref="F76:H76"/>
  </mergeCells>
  <phoneticPr fontId="23" type="noConversion"/>
  <pageMargins left="0.23622047244094491" right="0.23622047244094491" top="0.74803149606299213" bottom="0.74803149606299213" header="0.31496062992125984" footer="0.31496062992125984"/>
  <pageSetup paperSize="9" scale="74" fitToHeight="0" orientation="landscape" r:id="rId1"/>
  <headerFooter>
    <oddHeader xml:space="preserve">&amp;L </oddHeader>
    <oddFooter>Página &amp;P de &amp;N</oddFooter>
  </headerFooter>
  <rowBreaks count="4" manualBreakCount="4">
    <brk id="21" max="9" man="1"/>
    <brk id="32" max="9" man="1"/>
    <brk id="46" max="9" man="1"/>
    <brk id="59" max="9" man="1"/>
  </rowBreaks>
</worksheet>
</file>

<file path=xl/worksheets/sheet2.xml><?xml version="1.0" encoding="utf-8"?>
<worksheet xmlns="http://schemas.openxmlformats.org/spreadsheetml/2006/main" xmlns:r="http://schemas.openxmlformats.org/officeDocument/2006/relationships">
  <sheetPr>
    <pageSetUpPr fitToPage="1"/>
  </sheetPr>
  <dimension ref="A1:H28"/>
  <sheetViews>
    <sheetView view="pageBreakPreview" zoomScale="85" zoomScaleSheetLayoutView="85" workbookViewId="0">
      <selection activeCell="F12" sqref="F12"/>
    </sheetView>
  </sheetViews>
  <sheetFormatPr defaultRowHeight="14.25"/>
  <cols>
    <col min="1" max="1" width="16.75" customWidth="1"/>
    <col min="2" max="2" width="54.5" customWidth="1"/>
    <col min="3" max="3" width="21.375" customWidth="1"/>
    <col min="4" max="4" width="18.375" customWidth="1"/>
    <col min="5" max="5" width="17.75" customWidth="1"/>
    <col min="6" max="6" width="17.125" bestFit="1" customWidth="1"/>
    <col min="7" max="8" width="16.125" bestFit="1" customWidth="1"/>
  </cols>
  <sheetData>
    <row r="1" spans="1:8" ht="19.5" customHeight="1">
      <c r="A1" s="155" t="s">
        <v>174</v>
      </c>
      <c r="B1" s="155"/>
      <c r="C1" s="155"/>
      <c r="D1" s="155"/>
      <c r="E1" s="155"/>
      <c r="F1" s="153"/>
      <c r="G1" s="153"/>
    </row>
    <row r="2" spans="1:8" ht="14.25" customHeight="1">
      <c r="A2" s="156"/>
      <c r="B2" s="156"/>
      <c r="C2" s="156"/>
      <c r="D2" s="156"/>
      <c r="E2" s="156"/>
      <c r="F2" s="154"/>
      <c r="G2" s="154"/>
    </row>
    <row r="3" spans="1:8" ht="52.5" customHeight="1">
      <c r="A3" s="45" t="s">
        <v>1</v>
      </c>
      <c r="B3" s="157" t="s">
        <v>2</v>
      </c>
      <c r="C3" s="158"/>
      <c r="D3" s="46" t="s">
        <v>11</v>
      </c>
      <c r="E3" s="47">
        <v>0.246</v>
      </c>
      <c r="F3" s="44"/>
      <c r="G3" s="44"/>
    </row>
    <row r="4" spans="1:8" ht="14.25" customHeight="1">
      <c r="A4" s="152"/>
      <c r="B4" s="152"/>
      <c r="C4" s="152"/>
      <c r="D4" s="152"/>
      <c r="E4" s="152"/>
      <c r="F4" s="44"/>
      <c r="G4" s="44"/>
    </row>
    <row r="5" spans="1:8" ht="16.899999999999999" customHeight="1">
      <c r="A5" s="45" t="s">
        <v>7</v>
      </c>
      <c r="B5" s="157" t="s">
        <v>8</v>
      </c>
      <c r="C5" s="158"/>
      <c r="D5" s="49" t="s">
        <v>16</v>
      </c>
      <c r="E5" s="50" t="s">
        <v>261</v>
      </c>
      <c r="F5" s="44"/>
      <c r="G5" s="44"/>
    </row>
    <row r="6" spans="1:8" ht="14.25" customHeight="1">
      <c r="A6" s="152"/>
      <c r="B6" s="152"/>
      <c r="C6" s="152"/>
      <c r="D6" s="152"/>
      <c r="E6" s="152"/>
      <c r="F6" s="44"/>
      <c r="G6" s="44"/>
    </row>
    <row r="7" spans="1:8" ht="33" customHeight="1">
      <c r="A7" s="48" t="s">
        <v>12</v>
      </c>
      <c r="B7" s="157" t="s">
        <v>13</v>
      </c>
      <c r="C7" s="158"/>
      <c r="D7" s="48" t="s">
        <v>14</v>
      </c>
      <c r="E7" s="52" t="s">
        <v>15</v>
      </c>
      <c r="F7" s="44"/>
      <c r="G7" s="44"/>
    </row>
    <row r="8" spans="1:8" ht="15.75">
      <c r="A8" s="159"/>
      <c r="B8" s="159"/>
      <c r="C8" s="159"/>
      <c r="D8" s="159"/>
      <c r="E8" s="159"/>
      <c r="F8" s="115">
        <f>E17</f>
        <v>1999120.115</v>
      </c>
      <c r="G8" s="44">
        <v>100</v>
      </c>
    </row>
    <row r="9" spans="1:8" ht="18.75" customHeight="1">
      <c r="A9" s="51" t="s">
        <v>19</v>
      </c>
      <c r="B9" s="51" t="s">
        <v>175</v>
      </c>
      <c r="C9" s="51" t="s">
        <v>176</v>
      </c>
      <c r="D9" s="51" t="s">
        <v>177</v>
      </c>
      <c r="E9" s="51" t="s">
        <v>15</v>
      </c>
      <c r="F9" s="116">
        <v>1540848.13</v>
      </c>
      <c r="G9" s="117" t="s">
        <v>260</v>
      </c>
      <c r="H9">
        <f>F9*G8/F8</f>
        <v>77.076315646996534</v>
      </c>
    </row>
    <row r="10" spans="1:8" ht="33" customHeight="1">
      <c r="A10" s="35">
        <v>1</v>
      </c>
      <c r="B10" s="36" t="s">
        <v>30</v>
      </c>
      <c r="C10" s="35" t="s">
        <v>257</v>
      </c>
      <c r="D10" s="37" t="s">
        <v>257</v>
      </c>
      <c r="E10" s="35" t="s">
        <v>178</v>
      </c>
    </row>
    <row r="11" spans="1:8" ht="40.5" customHeight="1">
      <c r="A11" s="35">
        <v>2</v>
      </c>
      <c r="B11" s="36" t="s">
        <v>240</v>
      </c>
      <c r="C11" s="35" t="s">
        <v>258</v>
      </c>
      <c r="D11" s="37" t="s">
        <v>259</v>
      </c>
      <c r="E11" s="37" t="s">
        <v>259</v>
      </c>
      <c r="F11" s="112">
        <f>704716.17/2</f>
        <v>352358.08500000002</v>
      </c>
      <c r="G11" s="112"/>
      <c r="H11" s="112">
        <v>1082576.1299999999</v>
      </c>
    </row>
    <row r="12" spans="1:8" ht="36.75" customHeight="1">
      <c r="A12" s="35">
        <v>3</v>
      </c>
      <c r="B12" s="36" t="s">
        <v>130</v>
      </c>
      <c r="C12" s="35" t="s">
        <v>247</v>
      </c>
      <c r="D12" s="37" t="s">
        <v>248</v>
      </c>
      <c r="E12" s="37" t="s">
        <v>248</v>
      </c>
      <c r="F12" s="112">
        <f>145626.09/2</f>
        <v>72813.044999999998</v>
      </c>
      <c r="G12" s="112"/>
      <c r="H12" s="112">
        <f>F11</f>
        <v>352358.08500000002</v>
      </c>
    </row>
    <row r="13" spans="1:8" ht="35.25" customHeight="1">
      <c r="A13" s="38">
        <v>4</v>
      </c>
      <c r="B13" s="39" t="s">
        <v>153</v>
      </c>
      <c r="C13" s="38" t="s">
        <v>179</v>
      </c>
      <c r="D13" s="40" t="s">
        <v>180</v>
      </c>
      <c r="E13" s="40" t="s">
        <v>180</v>
      </c>
      <c r="F13" s="112">
        <f>66201.72/2</f>
        <v>33100.86</v>
      </c>
      <c r="G13" s="112"/>
      <c r="H13" s="112">
        <v>72813.05</v>
      </c>
    </row>
    <row r="14" spans="1:8" ht="17.25" customHeight="1">
      <c r="A14" s="161" t="s">
        <v>181</v>
      </c>
      <c r="B14" s="161"/>
      <c r="C14" s="161"/>
      <c r="D14" s="41">
        <v>0.77070000000000005</v>
      </c>
      <c r="E14" s="41">
        <v>0.2293</v>
      </c>
    </row>
    <row r="15" spans="1:8" ht="19.5" customHeight="1">
      <c r="A15" s="162" t="s">
        <v>182</v>
      </c>
      <c r="B15" s="162"/>
      <c r="C15" s="163"/>
      <c r="D15" s="42">
        <f>H11+H12+H13+H15</f>
        <v>1540848.125</v>
      </c>
      <c r="E15" s="42">
        <f>F11+F12+F13</f>
        <v>458271.99</v>
      </c>
      <c r="G15" s="112"/>
      <c r="H15" s="112">
        <v>33100.86</v>
      </c>
    </row>
    <row r="16" spans="1:8" ht="15.75" customHeight="1">
      <c r="A16" s="162" t="s">
        <v>183</v>
      </c>
      <c r="B16" s="162"/>
      <c r="C16" s="162"/>
      <c r="D16" s="41">
        <v>0.77070000000000005</v>
      </c>
      <c r="E16" s="41">
        <v>1</v>
      </c>
    </row>
    <row r="17" spans="1:6" ht="16.5" customHeight="1">
      <c r="A17" s="161" t="s">
        <v>184</v>
      </c>
      <c r="B17" s="161"/>
      <c r="C17" s="161"/>
      <c r="D17" s="43">
        <f>D15</f>
        <v>1540848.125</v>
      </c>
      <c r="E17" s="43">
        <f>D17+E15</f>
        <v>1999120.115</v>
      </c>
      <c r="F17" s="118">
        <f>D16+E14</f>
        <v>1</v>
      </c>
    </row>
    <row r="18" spans="1:6" ht="12.75" customHeight="1">
      <c r="A18" s="54"/>
      <c r="B18" s="54"/>
      <c r="C18" s="54"/>
      <c r="D18" s="55"/>
      <c r="E18" s="55"/>
    </row>
    <row r="19" spans="1:6" ht="27" customHeight="1">
      <c r="A19" s="160" t="s">
        <v>185</v>
      </c>
      <c r="B19" s="160"/>
      <c r="C19" s="160"/>
      <c r="D19" s="160"/>
      <c r="E19" s="160"/>
    </row>
    <row r="20" spans="1:6" ht="16.5" customHeight="1">
      <c r="A20" t="s">
        <v>165</v>
      </c>
    </row>
    <row r="24" spans="1:6">
      <c r="B24" s="21" t="s">
        <v>166</v>
      </c>
      <c r="C24" s="122" t="s">
        <v>167</v>
      </c>
      <c r="D24" s="122"/>
      <c r="E24" s="122"/>
    </row>
    <row r="25" spans="1:6">
      <c r="B25" s="20" t="s">
        <v>168</v>
      </c>
      <c r="C25" s="123" t="s">
        <v>169</v>
      </c>
      <c r="D25" s="123"/>
      <c r="E25" s="123"/>
    </row>
    <row r="26" spans="1:6">
      <c r="B26" s="20" t="s">
        <v>170</v>
      </c>
      <c r="C26" s="123" t="s">
        <v>171</v>
      </c>
      <c r="D26" s="123"/>
      <c r="E26" s="123"/>
    </row>
    <row r="27" spans="1:6">
      <c r="B27" s="20" t="s">
        <v>172</v>
      </c>
    </row>
    <row r="28" spans="1:6">
      <c r="B28" s="20" t="s">
        <v>173</v>
      </c>
    </row>
  </sheetData>
  <mergeCells count="18">
    <mergeCell ref="C25:E25"/>
    <mergeCell ref="C26:E26"/>
    <mergeCell ref="B5:C5"/>
    <mergeCell ref="A6:E6"/>
    <mergeCell ref="A8:E8"/>
    <mergeCell ref="B7:C7"/>
    <mergeCell ref="A19:E19"/>
    <mergeCell ref="C24:E24"/>
    <mergeCell ref="A14:C14"/>
    <mergeCell ref="A15:C15"/>
    <mergeCell ref="A16:C16"/>
    <mergeCell ref="A17:C17"/>
    <mergeCell ref="A4:E4"/>
    <mergeCell ref="F1:G1"/>
    <mergeCell ref="F2:G2"/>
    <mergeCell ref="A1:E1"/>
    <mergeCell ref="A2:E2"/>
    <mergeCell ref="B3:C3"/>
  </mergeCells>
  <pageMargins left="0.7" right="0.7" top="0.75" bottom="0.75" header="0.3" footer="0.3"/>
  <pageSetup paperSize="9" scale="87" orientation="landscape" horizontalDpi="1200" verticalDpi="1200"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dimension ref="A1:N76"/>
  <sheetViews>
    <sheetView view="pageBreakPreview" zoomScale="85" zoomScaleSheetLayoutView="85" workbookViewId="0">
      <selection activeCell="I14" sqref="I14"/>
    </sheetView>
  </sheetViews>
  <sheetFormatPr defaultRowHeight="14.25"/>
  <cols>
    <col min="1" max="1" width="15.75" customWidth="1"/>
    <col min="2" max="2" width="60.75" customWidth="1"/>
    <col min="4" max="4" width="10.375" customWidth="1"/>
    <col min="5" max="5" width="50.875" customWidth="1"/>
  </cols>
  <sheetData>
    <row r="1" spans="1:14" ht="18" customHeight="1">
      <c r="A1" s="176" t="s">
        <v>186</v>
      </c>
      <c r="B1" s="176"/>
      <c r="C1" s="176"/>
      <c r="D1" s="176"/>
      <c r="E1" s="176"/>
    </row>
    <row r="2" spans="1:14">
      <c r="A2" s="156" t="s">
        <v>178</v>
      </c>
      <c r="B2" s="156"/>
      <c r="C2" s="156"/>
      <c r="D2" s="156"/>
      <c r="E2" s="156"/>
      <c r="N2" s="56"/>
    </row>
    <row r="3" spans="1:14" ht="35.25" customHeight="1">
      <c r="A3" s="81" t="s">
        <v>1</v>
      </c>
      <c r="B3" s="177" t="s">
        <v>2</v>
      </c>
      <c r="C3" s="177"/>
      <c r="D3" s="177"/>
      <c r="E3" s="177"/>
      <c r="N3" s="56"/>
    </row>
    <row r="4" spans="1:14">
      <c r="A4" s="156"/>
      <c r="B4" s="156"/>
      <c r="C4" s="156"/>
      <c r="D4" s="156"/>
      <c r="E4" s="156"/>
      <c r="N4" s="56"/>
    </row>
    <row r="5" spans="1:14">
      <c r="A5" s="82" t="s">
        <v>7</v>
      </c>
      <c r="B5" s="83" t="s">
        <v>8</v>
      </c>
      <c r="C5" s="84" t="s">
        <v>11</v>
      </c>
      <c r="D5" s="85">
        <v>0.246</v>
      </c>
      <c r="E5" s="119" t="s">
        <v>262</v>
      </c>
      <c r="N5" s="56"/>
    </row>
    <row r="6" spans="1:14">
      <c r="A6" s="156"/>
      <c r="B6" s="156"/>
      <c r="C6" s="156"/>
      <c r="D6" s="156"/>
      <c r="E6" s="156"/>
      <c r="N6" s="56"/>
    </row>
    <row r="7" spans="1:14" ht="27.75" customHeight="1">
      <c r="A7" s="86" t="s">
        <v>12</v>
      </c>
      <c r="B7" s="158" t="s">
        <v>13</v>
      </c>
      <c r="C7" s="178"/>
      <c r="D7" s="178"/>
      <c r="E7" s="179"/>
      <c r="N7" s="56"/>
    </row>
    <row r="8" spans="1:14" ht="15">
      <c r="A8" s="170"/>
      <c r="B8" s="170"/>
      <c r="C8" s="170"/>
      <c r="D8" s="170"/>
      <c r="E8" s="170"/>
    </row>
    <row r="9" spans="1:14" ht="15">
      <c r="A9" s="87" t="s">
        <v>19</v>
      </c>
      <c r="B9" s="88" t="s">
        <v>175</v>
      </c>
      <c r="C9" s="87" t="s">
        <v>23</v>
      </c>
      <c r="D9" s="87" t="s">
        <v>24</v>
      </c>
      <c r="E9" s="87" t="s">
        <v>186</v>
      </c>
    </row>
    <row r="10" spans="1:14">
      <c r="A10" s="57">
        <v>1</v>
      </c>
      <c r="B10" s="180" t="s">
        <v>30</v>
      </c>
      <c r="C10" s="181"/>
      <c r="D10" s="181"/>
      <c r="E10" s="182"/>
    </row>
    <row r="11" spans="1:14">
      <c r="A11" s="61" t="s">
        <v>31</v>
      </c>
      <c r="B11" s="183" t="s">
        <v>32</v>
      </c>
      <c r="C11" s="184"/>
      <c r="D11" s="184"/>
      <c r="E11" s="185"/>
    </row>
    <row r="12" spans="1:14" ht="74.25" customHeight="1">
      <c r="A12" s="27" t="s">
        <v>33</v>
      </c>
      <c r="B12" s="58" t="s">
        <v>36</v>
      </c>
      <c r="C12" s="27" t="s">
        <v>37</v>
      </c>
      <c r="D12" s="67">
        <v>15</v>
      </c>
      <c r="E12" s="59" t="s">
        <v>231</v>
      </c>
    </row>
    <row r="13" spans="1:14" ht="112.15" customHeight="1">
      <c r="A13" s="27" t="s">
        <v>38</v>
      </c>
      <c r="B13" s="58" t="s">
        <v>41</v>
      </c>
      <c r="C13" s="27" t="s">
        <v>37</v>
      </c>
      <c r="D13" s="60">
        <v>9536.6299999999992</v>
      </c>
      <c r="E13" s="58" t="s">
        <v>232</v>
      </c>
    </row>
    <row r="14" spans="1:14" ht="54.75" customHeight="1">
      <c r="A14" s="34" t="s">
        <v>38</v>
      </c>
      <c r="B14" s="62" t="s">
        <v>43</v>
      </c>
      <c r="C14" s="34" t="s">
        <v>23</v>
      </c>
      <c r="D14" s="68">
        <v>1</v>
      </c>
      <c r="E14" s="62" t="s">
        <v>233</v>
      </c>
    </row>
    <row r="15" spans="1:14" ht="20.25" customHeight="1">
      <c r="A15" s="64" t="s">
        <v>44</v>
      </c>
      <c r="B15" s="171" t="s">
        <v>45</v>
      </c>
      <c r="C15" s="172"/>
      <c r="D15" s="172"/>
      <c r="E15" s="173"/>
    </row>
    <row r="16" spans="1:14" ht="68.25" customHeight="1">
      <c r="A16" s="27" t="s">
        <v>46</v>
      </c>
      <c r="B16" s="58" t="s">
        <v>49</v>
      </c>
      <c r="C16" s="27" t="s">
        <v>50</v>
      </c>
      <c r="D16" s="67">
        <v>20</v>
      </c>
      <c r="E16" s="58" t="s">
        <v>234</v>
      </c>
    </row>
    <row r="17" spans="1:5" ht="66" customHeight="1">
      <c r="A17" s="34" t="s">
        <v>51</v>
      </c>
      <c r="B17" s="62" t="s">
        <v>53</v>
      </c>
      <c r="C17" s="34" t="s">
        <v>50</v>
      </c>
      <c r="D17" s="68">
        <v>170</v>
      </c>
      <c r="E17" s="62" t="s">
        <v>235</v>
      </c>
    </row>
    <row r="18" spans="1:5" ht="21.75" customHeight="1">
      <c r="A18" s="64" t="s">
        <v>54</v>
      </c>
      <c r="B18" s="171" t="s">
        <v>55</v>
      </c>
      <c r="C18" s="172"/>
      <c r="D18" s="172"/>
      <c r="E18" s="173"/>
    </row>
    <row r="19" spans="1:5" ht="409.5" customHeight="1">
      <c r="A19" s="34" t="s">
        <v>56</v>
      </c>
      <c r="B19" s="62" t="s">
        <v>58</v>
      </c>
      <c r="C19" s="34" t="s">
        <v>50</v>
      </c>
      <c r="D19" s="68">
        <v>44.3</v>
      </c>
      <c r="E19" s="65" t="s">
        <v>236</v>
      </c>
    </row>
    <row r="20" spans="1:5" ht="237" customHeight="1">
      <c r="A20" s="34" t="s">
        <v>59</v>
      </c>
      <c r="B20" s="62" t="s">
        <v>62</v>
      </c>
      <c r="C20" s="34" t="s">
        <v>63</v>
      </c>
      <c r="D20" s="68">
        <v>36</v>
      </c>
      <c r="E20" s="62" t="s">
        <v>187</v>
      </c>
    </row>
    <row r="21" spans="1:5" ht="105.6" customHeight="1">
      <c r="A21" s="27" t="s">
        <v>64</v>
      </c>
      <c r="B21" s="58" t="s">
        <v>66</v>
      </c>
      <c r="C21" s="27" t="s">
        <v>50</v>
      </c>
      <c r="D21" s="67">
        <v>15.2</v>
      </c>
      <c r="E21" s="58" t="s">
        <v>237</v>
      </c>
    </row>
    <row r="22" spans="1:5" ht="122.25" customHeight="1">
      <c r="A22" s="66" t="s">
        <v>67</v>
      </c>
      <c r="B22" s="58" t="s">
        <v>69</v>
      </c>
      <c r="C22" s="27" t="s">
        <v>37</v>
      </c>
      <c r="D22" s="27">
        <v>27.09</v>
      </c>
      <c r="E22" s="58" t="s">
        <v>188</v>
      </c>
    </row>
    <row r="23" spans="1:5" ht="96.75" customHeight="1">
      <c r="A23" s="27" t="s">
        <v>70</v>
      </c>
      <c r="B23" s="58" t="s">
        <v>72</v>
      </c>
      <c r="C23" s="27" t="s">
        <v>73</v>
      </c>
      <c r="D23" s="67">
        <v>192</v>
      </c>
      <c r="E23" s="58" t="s">
        <v>238</v>
      </c>
    </row>
    <row r="24" spans="1:5" ht="127.15" customHeight="1">
      <c r="A24" s="69" t="s">
        <v>74</v>
      </c>
      <c r="B24" s="62" t="s">
        <v>76</v>
      </c>
      <c r="C24" s="34" t="s">
        <v>73</v>
      </c>
      <c r="D24" s="68">
        <v>576</v>
      </c>
      <c r="E24" s="62" t="s">
        <v>189</v>
      </c>
    </row>
    <row r="25" spans="1:5" ht="153.6" customHeight="1">
      <c r="A25" s="34" t="s">
        <v>77</v>
      </c>
      <c r="B25" s="62" t="s">
        <v>80</v>
      </c>
      <c r="C25" s="34" t="s">
        <v>37</v>
      </c>
      <c r="D25" s="34">
        <v>21.06</v>
      </c>
      <c r="E25" s="62" t="s">
        <v>190</v>
      </c>
    </row>
    <row r="26" spans="1:5" ht="23.25" customHeight="1">
      <c r="A26" s="64" t="s">
        <v>81</v>
      </c>
      <c r="B26" s="171" t="s">
        <v>82</v>
      </c>
      <c r="C26" s="172"/>
      <c r="D26" s="172"/>
      <c r="E26" s="173"/>
    </row>
    <row r="27" spans="1:5" ht="112.9" customHeight="1">
      <c r="A27" s="27" t="s">
        <v>83</v>
      </c>
      <c r="B27" s="62" t="s">
        <v>85</v>
      </c>
      <c r="C27" s="27" t="s">
        <v>37</v>
      </c>
      <c r="D27" s="60">
        <v>9536.6299999999992</v>
      </c>
      <c r="E27" s="58" t="s">
        <v>191</v>
      </c>
    </row>
    <row r="28" spans="1:5" ht="154.9" customHeight="1">
      <c r="A28" s="27" t="s">
        <v>86</v>
      </c>
      <c r="B28" s="62" t="s">
        <v>88</v>
      </c>
      <c r="C28" s="27" t="s">
        <v>89</v>
      </c>
      <c r="D28" s="27">
        <v>571.5</v>
      </c>
      <c r="E28" s="58" t="s">
        <v>253</v>
      </c>
    </row>
    <row r="29" spans="1:5" ht="103.15" customHeight="1">
      <c r="A29" s="27" t="s">
        <v>90</v>
      </c>
      <c r="B29" s="62" t="s">
        <v>92</v>
      </c>
      <c r="C29" s="27" t="s">
        <v>50</v>
      </c>
      <c r="D29" s="27">
        <v>381.46</v>
      </c>
      <c r="E29" s="58" t="s">
        <v>192</v>
      </c>
    </row>
    <row r="30" spans="1:5" ht="146.44999999999999" customHeight="1">
      <c r="A30" s="34" t="s">
        <v>93</v>
      </c>
      <c r="B30" s="62" t="s">
        <v>95</v>
      </c>
      <c r="C30" s="34" t="s">
        <v>89</v>
      </c>
      <c r="D30" s="70">
        <v>137325</v>
      </c>
      <c r="E30" s="62" t="s">
        <v>254</v>
      </c>
    </row>
    <row r="31" spans="1:5" ht="16.5" customHeight="1">
      <c r="A31" s="64" t="s">
        <v>96</v>
      </c>
      <c r="B31" s="171" t="s">
        <v>97</v>
      </c>
      <c r="C31" s="172"/>
      <c r="D31" s="172"/>
      <c r="E31" s="173"/>
    </row>
    <row r="32" spans="1:5" ht="162" customHeight="1">
      <c r="A32" s="34" t="s">
        <v>98</v>
      </c>
      <c r="B32" s="62" t="s">
        <v>100</v>
      </c>
      <c r="C32" s="34" t="s">
        <v>63</v>
      </c>
      <c r="D32" s="70">
        <v>2606.88</v>
      </c>
      <c r="E32" s="62" t="s">
        <v>193</v>
      </c>
    </row>
    <row r="33" spans="1:5" ht="106.9" customHeight="1">
      <c r="A33" s="27" t="s">
        <v>101</v>
      </c>
      <c r="B33" s="62" t="s">
        <v>103</v>
      </c>
      <c r="C33" s="27" t="s">
        <v>37</v>
      </c>
      <c r="D33" s="67">
        <v>120</v>
      </c>
      <c r="E33" s="58" t="s">
        <v>194</v>
      </c>
    </row>
    <row r="34" spans="1:5" ht="135" customHeight="1">
      <c r="A34" s="27" t="s">
        <v>104</v>
      </c>
      <c r="B34" s="62" t="s">
        <v>106</v>
      </c>
      <c r="C34" s="27" t="s">
        <v>23</v>
      </c>
      <c r="D34" s="67">
        <v>218</v>
      </c>
      <c r="E34" s="58" t="s">
        <v>195</v>
      </c>
    </row>
    <row r="35" spans="1:5" ht="146.44999999999999" customHeight="1">
      <c r="A35" s="71" t="s">
        <v>107</v>
      </c>
      <c r="B35" s="62" t="s">
        <v>109</v>
      </c>
      <c r="C35" s="72" t="s">
        <v>23</v>
      </c>
      <c r="D35" s="68">
        <v>435</v>
      </c>
      <c r="E35" s="62" t="s">
        <v>196</v>
      </c>
    </row>
    <row r="36" spans="1:5" ht="19.149999999999999" customHeight="1">
      <c r="A36" s="73" t="s">
        <v>110</v>
      </c>
      <c r="B36" s="174" t="s">
        <v>111</v>
      </c>
      <c r="C36" s="174"/>
      <c r="D36" s="174"/>
      <c r="E36" s="174"/>
    </row>
    <row r="37" spans="1:5" ht="49.5" customHeight="1">
      <c r="A37" s="27" t="s">
        <v>112</v>
      </c>
      <c r="B37" s="58" t="s">
        <v>114</v>
      </c>
      <c r="C37" s="27" t="s">
        <v>23</v>
      </c>
      <c r="D37" s="67">
        <v>1</v>
      </c>
      <c r="E37" s="58" t="s">
        <v>197</v>
      </c>
    </row>
    <row r="38" spans="1:5" ht="112.9" customHeight="1">
      <c r="A38" s="34" t="s">
        <v>115</v>
      </c>
      <c r="B38" s="62" t="s">
        <v>41</v>
      </c>
      <c r="C38" s="34" t="s">
        <v>37</v>
      </c>
      <c r="D38" s="70">
        <v>9536.6299999999992</v>
      </c>
      <c r="E38" s="62" t="s">
        <v>191</v>
      </c>
    </row>
    <row r="39" spans="1:5" ht="17.45" customHeight="1">
      <c r="A39" s="63">
        <v>2</v>
      </c>
      <c r="B39" s="167" t="s">
        <v>117</v>
      </c>
      <c r="C39" s="168"/>
      <c r="D39" s="168"/>
      <c r="E39" s="169"/>
    </row>
    <row r="40" spans="1:5" ht="17.45" customHeight="1">
      <c r="A40" s="63" t="s">
        <v>118</v>
      </c>
      <c r="B40" s="167" t="s">
        <v>32</v>
      </c>
      <c r="C40" s="168"/>
      <c r="D40" s="168"/>
      <c r="E40" s="169"/>
    </row>
    <row r="41" spans="1:5" ht="134.44999999999999" customHeight="1">
      <c r="A41" s="34" t="s">
        <v>119</v>
      </c>
      <c r="B41" s="62" t="s">
        <v>41</v>
      </c>
      <c r="C41" s="34" t="s">
        <v>37</v>
      </c>
      <c r="D41" s="70">
        <v>2037.94</v>
      </c>
      <c r="E41" s="62" t="s">
        <v>198</v>
      </c>
    </row>
    <row r="42" spans="1:5" ht="23.25" customHeight="1">
      <c r="A42" s="63" t="s">
        <v>120</v>
      </c>
      <c r="B42" s="167" t="s">
        <v>82</v>
      </c>
      <c r="C42" s="168"/>
      <c r="D42" s="168"/>
      <c r="E42" s="169"/>
    </row>
    <row r="43" spans="1:5" ht="213" customHeight="1">
      <c r="A43" s="74" t="s">
        <v>121</v>
      </c>
      <c r="B43" s="75" t="s">
        <v>122</v>
      </c>
      <c r="C43" s="34" t="s">
        <v>37</v>
      </c>
      <c r="D43" s="76">
        <v>7368.19</v>
      </c>
      <c r="E43" s="77" t="s">
        <v>199</v>
      </c>
    </row>
    <row r="44" spans="1:5" ht="249" customHeight="1">
      <c r="A44" s="74" t="s">
        <v>123</v>
      </c>
      <c r="B44" s="4" t="s">
        <v>85</v>
      </c>
      <c r="C44" s="78" t="s">
        <v>37</v>
      </c>
      <c r="D44" s="76">
        <v>9406.1299999999992</v>
      </c>
      <c r="E44" s="77" t="s">
        <v>200</v>
      </c>
    </row>
    <row r="45" spans="1:5" ht="160.5" customHeight="1">
      <c r="A45" s="27" t="s">
        <v>124</v>
      </c>
      <c r="B45" s="4" t="s">
        <v>88</v>
      </c>
      <c r="C45" s="27" t="s">
        <v>89</v>
      </c>
      <c r="D45" s="67">
        <v>564</v>
      </c>
      <c r="E45" s="58" t="s">
        <v>255</v>
      </c>
    </row>
    <row r="46" spans="1:5" ht="120.6" customHeight="1">
      <c r="A46" s="74" t="s">
        <v>125</v>
      </c>
      <c r="B46" s="77" t="s">
        <v>92</v>
      </c>
      <c r="C46" s="74" t="s">
        <v>50</v>
      </c>
      <c r="D46" s="74">
        <v>282.18</v>
      </c>
      <c r="E46" s="77" t="s">
        <v>201</v>
      </c>
    </row>
    <row r="47" spans="1:5" ht="145.15" customHeight="1">
      <c r="A47" s="27" t="s">
        <v>126</v>
      </c>
      <c r="B47" s="4" t="s">
        <v>95</v>
      </c>
      <c r="C47" s="27" t="s">
        <v>89</v>
      </c>
      <c r="D47" s="60">
        <v>101584.5</v>
      </c>
      <c r="E47" s="58" t="s">
        <v>256</v>
      </c>
    </row>
    <row r="48" spans="1:5" ht="18" customHeight="1">
      <c r="A48" s="64" t="s">
        <v>127</v>
      </c>
      <c r="B48" s="164" t="s">
        <v>111</v>
      </c>
      <c r="C48" s="165"/>
      <c r="D48" s="165"/>
      <c r="E48" s="166"/>
    </row>
    <row r="49" spans="1:5" ht="247.9" customHeight="1">
      <c r="A49" s="27" t="s">
        <v>128</v>
      </c>
      <c r="B49" s="79" t="s">
        <v>41</v>
      </c>
      <c r="C49" s="27" t="s">
        <v>37</v>
      </c>
      <c r="D49" s="60">
        <v>9406.1299999999992</v>
      </c>
      <c r="E49" s="58" t="s">
        <v>200</v>
      </c>
    </row>
    <row r="50" spans="1:5" ht="18" customHeight="1">
      <c r="A50" s="80">
        <v>3</v>
      </c>
      <c r="B50" s="164" t="s">
        <v>130</v>
      </c>
      <c r="C50" s="165"/>
      <c r="D50" s="165"/>
      <c r="E50" s="166"/>
    </row>
    <row r="51" spans="1:5" ht="18.600000000000001" customHeight="1">
      <c r="A51" s="63" t="s">
        <v>131</v>
      </c>
      <c r="B51" s="167" t="s">
        <v>32</v>
      </c>
      <c r="C51" s="168"/>
      <c r="D51" s="168"/>
      <c r="E51" s="169"/>
    </row>
    <row r="52" spans="1:5" ht="86.25" customHeight="1">
      <c r="A52" s="34" t="s">
        <v>132</v>
      </c>
      <c r="B52" s="62" t="s">
        <v>134</v>
      </c>
      <c r="C52" s="34" t="s">
        <v>63</v>
      </c>
      <c r="D52" s="34">
        <v>126.69</v>
      </c>
      <c r="E52" s="62" t="s">
        <v>202</v>
      </c>
    </row>
    <row r="53" spans="1:5" ht="19.149999999999999" customHeight="1">
      <c r="A53" s="63" t="s">
        <v>135</v>
      </c>
      <c r="B53" s="167" t="s">
        <v>136</v>
      </c>
      <c r="C53" s="168"/>
      <c r="D53" s="168"/>
      <c r="E53" s="169"/>
    </row>
    <row r="54" spans="1:5" ht="117" customHeight="1">
      <c r="A54" s="34" t="s">
        <v>137</v>
      </c>
      <c r="B54" s="62" t="s">
        <v>139</v>
      </c>
      <c r="C54" s="34" t="s">
        <v>203</v>
      </c>
      <c r="D54" s="70">
        <v>1108.48</v>
      </c>
      <c r="E54" s="62" t="s">
        <v>204</v>
      </c>
    </row>
    <row r="55" spans="1:5" ht="19.149999999999999" customHeight="1">
      <c r="A55" s="64" t="s">
        <v>140</v>
      </c>
      <c r="B55" s="171" t="s">
        <v>141</v>
      </c>
      <c r="C55" s="172"/>
      <c r="D55" s="172"/>
      <c r="E55" s="173"/>
    </row>
    <row r="56" spans="1:5" ht="134.44999999999999" customHeight="1">
      <c r="A56" s="27" t="s">
        <v>142</v>
      </c>
      <c r="B56" s="58" t="s">
        <v>144</v>
      </c>
      <c r="C56" s="27" t="s">
        <v>205</v>
      </c>
      <c r="D56" s="27">
        <v>5.73</v>
      </c>
      <c r="E56" s="58" t="s">
        <v>206</v>
      </c>
    </row>
    <row r="57" spans="1:5" ht="100.15" customHeight="1">
      <c r="A57" s="27" t="s">
        <v>145</v>
      </c>
      <c r="B57" s="58" t="s">
        <v>147</v>
      </c>
      <c r="C57" s="27" t="s">
        <v>63</v>
      </c>
      <c r="D57" s="27">
        <v>254.85</v>
      </c>
      <c r="E57" s="58" t="s">
        <v>207</v>
      </c>
    </row>
    <row r="58" spans="1:5" ht="100.15" customHeight="1">
      <c r="A58" s="27" t="s">
        <v>242</v>
      </c>
      <c r="B58" s="62" t="s">
        <v>245</v>
      </c>
      <c r="C58" s="27" t="s">
        <v>63</v>
      </c>
      <c r="D58" s="27">
        <v>254.85</v>
      </c>
      <c r="E58" s="58" t="s">
        <v>207</v>
      </c>
    </row>
    <row r="59" spans="1:5" ht="121.15" customHeight="1">
      <c r="A59" s="27" t="s">
        <v>243</v>
      </c>
      <c r="B59" s="62" t="s">
        <v>149</v>
      </c>
      <c r="C59" s="34" t="s">
        <v>37</v>
      </c>
      <c r="D59" s="70">
        <v>1104.48</v>
      </c>
      <c r="E59" s="62" t="s">
        <v>204</v>
      </c>
    </row>
    <row r="60" spans="1:5" ht="21" customHeight="1">
      <c r="A60" s="64" t="s">
        <v>150</v>
      </c>
      <c r="B60" s="174" t="s">
        <v>111</v>
      </c>
      <c r="C60" s="174"/>
      <c r="D60" s="174"/>
      <c r="E60" s="174"/>
    </row>
    <row r="61" spans="1:5" ht="121.9" customHeight="1">
      <c r="A61" s="34" t="s">
        <v>151</v>
      </c>
      <c r="B61" s="62" t="s">
        <v>41</v>
      </c>
      <c r="C61" s="34" t="s">
        <v>37</v>
      </c>
      <c r="D61" s="70">
        <v>1108.48</v>
      </c>
      <c r="E61" s="62" t="s">
        <v>204</v>
      </c>
    </row>
    <row r="62" spans="1:5" ht="21.6" customHeight="1">
      <c r="A62" s="64">
        <v>4</v>
      </c>
      <c r="B62" s="174" t="s">
        <v>153</v>
      </c>
      <c r="C62" s="174"/>
      <c r="D62" s="174"/>
      <c r="E62" s="174"/>
    </row>
    <row r="63" spans="1:5" ht="66.599999999999994" customHeight="1">
      <c r="A63" s="27" t="s">
        <v>154</v>
      </c>
      <c r="B63" s="58" t="s">
        <v>156</v>
      </c>
      <c r="C63" s="27" t="s">
        <v>157</v>
      </c>
      <c r="D63" s="27">
        <v>2</v>
      </c>
      <c r="E63" s="58" t="s">
        <v>208</v>
      </c>
    </row>
    <row r="64" spans="1:5" ht="62.45" customHeight="1">
      <c r="A64" s="34" t="s">
        <v>158</v>
      </c>
      <c r="B64" s="62" t="s">
        <v>160</v>
      </c>
      <c r="C64" s="34" t="s">
        <v>157</v>
      </c>
      <c r="D64" s="34">
        <v>2</v>
      </c>
      <c r="E64" s="62" t="s">
        <v>208</v>
      </c>
    </row>
    <row r="65" spans="1:5" ht="18.600000000000001" customHeight="1">
      <c r="A65" s="175" t="s">
        <v>161</v>
      </c>
      <c r="B65" s="175"/>
      <c r="C65" s="175"/>
      <c r="D65" s="175"/>
      <c r="E65" s="114">
        <f>ORÇAMENTO!J66</f>
        <v>1507336.5579580204</v>
      </c>
    </row>
    <row r="66" spans="1:5" ht="18.600000000000001" customHeight="1">
      <c r="A66" s="175" t="s">
        <v>162</v>
      </c>
      <c r="B66" s="175"/>
      <c r="C66" s="175"/>
      <c r="D66" s="175"/>
      <c r="E66" s="114">
        <f>ORÇAMENTO!J67</f>
        <v>491783.5454345796</v>
      </c>
    </row>
    <row r="67" spans="1:5" ht="18.600000000000001" customHeight="1">
      <c r="A67" s="175" t="s">
        <v>209</v>
      </c>
      <c r="B67" s="175"/>
      <c r="C67" s="175"/>
      <c r="D67" s="175"/>
      <c r="E67" s="114">
        <f>ORÇAMENTO!J68</f>
        <v>1999120.1033926001</v>
      </c>
    </row>
    <row r="72" spans="1:5" ht="15">
      <c r="B72" s="108" t="s">
        <v>166</v>
      </c>
    </row>
    <row r="73" spans="1:5">
      <c r="B73" s="20" t="s">
        <v>168</v>
      </c>
    </row>
    <row r="74" spans="1:5">
      <c r="B74" s="20" t="s">
        <v>170</v>
      </c>
    </row>
    <row r="75" spans="1:5">
      <c r="B75" s="20" t="s">
        <v>172</v>
      </c>
    </row>
    <row r="76" spans="1:5">
      <c r="B76" s="20" t="s">
        <v>173</v>
      </c>
    </row>
  </sheetData>
  <mergeCells count="27">
    <mergeCell ref="A66:D66"/>
    <mergeCell ref="A67:D67"/>
    <mergeCell ref="A1:E1"/>
    <mergeCell ref="A2:E2"/>
    <mergeCell ref="B3:E3"/>
    <mergeCell ref="A4:E4"/>
    <mergeCell ref="A6:E6"/>
    <mergeCell ref="B7:E7"/>
    <mergeCell ref="B51:E51"/>
    <mergeCell ref="B53:E53"/>
    <mergeCell ref="B55:E55"/>
    <mergeCell ref="B60:E60"/>
    <mergeCell ref="B62:E62"/>
    <mergeCell ref="A65:D65"/>
    <mergeCell ref="B10:E10"/>
    <mergeCell ref="B11:E11"/>
    <mergeCell ref="B50:E50"/>
    <mergeCell ref="B39:E39"/>
    <mergeCell ref="B40:E40"/>
    <mergeCell ref="A8:E8"/>
    <mergeCell ref="B42:E42"/>
    <mergeCell ref="B48:E48"/>
    <mergeCell ref="B15:E15"/>
    <mergeCell ref="B18:E18"/>
    <mergeCell ref="B26:E26"/>
    <mergeCell ref="B31:E31"/>
    <mergeCell ref="B36:E36"/>
  </mergeCells>
  <phoneticPr fontId="23" type="noConversion"/>
  <pageMargins left="0.7" right="0.7" top="0.75" bottom="0.75" header="0.3" footer="0.3"/>
  <pageSetup paperSize="9" scale="54" orientation="portrait" horizontalDpi="1200" verticalDpi="1200" r:id="rId1"/>
  <headerFooter>
    <oddFooter>Página &amp;P de &amp;N</oddFooter>
  </headerFooter>
  <rowBreaks count="1" manualBreakCount="1">
    <brk id="58" max="4" man="1"/>
  </rowBreaks>
</worksheet>
</file>

<file path=xl/worksheets/sheet4.xml><?xml version="1.0" encoding="utf-8"?>
<worksheet xmlns="http://schemas.openxmlformats.org/spreadsheetml/2006/main" xmlns:r="http://schemas.openxmlformats.org/officeDocument/2006/relationships">
  <sheetPr>
    <pageSetUpPr fitToPage="1"/>
  </sheetPr>
  <dimension ref="A1:H24"/>
  <sheetViews>
    <sheetView view="pageBreakPreview" zoomScaleSheetLayoutView="100" workbookViewId="0">
      <selection activeCell="E26" sqref="E26"/>
    </sheetView>
  </sheetViews>
  <sheetFormatPr defaultRowHeight="14.25"/>
  <cols>
    <col min="2" max="2" width="12.125" customWidth="1"/>
    <col min="3" max="3" width="60.75" customWidth="1"/>
    <col min="4" max="4" width="11" customWidth="1"/>
    <col min="6" max="6" width="12.625" customWidth="1"/>
    <col min="7" max="7" width="13.625" customWidth="1"/>
  </cols>
  <sheetData>
    <row r="1" spans="1:8" ht="15" customHeight="1">
      <c r="A1" s="186" t="s">
        <v>210</v>
      </c>
      <c r="B1" s="186"/>
      <c r="C1" s="186"/>
      <c r="D1" s="186"/>
      <c r="E1" s="186"/>
      <c r="F1" s="186"/>
      <c r="G1" s="186"/>
      <c r="H1" s="186"/>
    </row>
    <row r="2" spans="1:8">
      <c r="A2" s="187"/>
      <c r="B2" s="187"/>
      <c r="C2" s="187"/>
      <c r="D2" s="187"/>
      <c r="E2" s="187"/>
      <c r="F2" s="187"/>
      <c r="G2" s="187"/>
      <c r="H2" s="187"/>
    </row>
    <row r="3" spans="1:8">
      <c r="A3" s="96" t="s">
        <v>211</v>
      </c>
      <c r="B3" s="188" t="s">
        <v>212</v>
      </c>
      <c r="C3" s="188"/>
      <c r="D3" s="188"/>
      <c r="E3" s="188"/>
      <c r="F3" s="188"/>
      <c r="G3" s="188"/>
      <c r="H3" s="189"/>
    </row>
    <row r="4" spans="1:8">
      <c r="A4" s="97" t="s">
        <v>213</v>
      </c>
      <c r="B4" s="89" t="s">
        <v>37</v>
      </c>
      <c r="C4" s="89"/>
      <c r="D4" s="89"/>
      <c r="E4" s="89"/>
      <c r="F4" s="89"/>
      <c r="G4" s="89"/>
      <c r="H4" s="98"/>
    </row>
    <row r="5" spans="1:8">
      <c r="A5" s="97" t="s">
        <v>214</v>
      </c>
      <c r="B5" s="99"/>
      <c r="C5" s="100">
        <v>661.88</v>
      </c>
      <c r="D5" s="89"/>
      <c r="E5" s="89"/>
      <c r="F5" s="89"/>
      <c r="G5" s="89"/>
      <c r="H5" s="98"/>
    </row>
    <row r="6" spans="1:8">
      <c r="A6" s="97" t="s">
        <v>11</v>
      </c>
      <c r="B6" s="100">
        <v>162.82</v>
      </c>
      <c r="C6" s="89"/>
      <c r="D6" s="89"/>
      <c r="E6" s="89"/>
      <c r="F6" s="89"/>
      <c r="G6" s="89"/>
      <c r="H6" s="98"/>
    </row>
    <row r="7" spans="1:8">
      <c r="A7" s="97" t="s">
        <v>223</v>
      </c>
      <c r="B7" s="89"/>
      <c r="C7" s="102"/>
      <c r="D7" s="101"/>
      <c r="E7" s="89"/>
      <c r="F7" s="89"/>
      <c r="G7" s="89"/>
      <c r="H7" s="98"/>
    </row>
    <row r="8" spans="1:8">
      <c r="A8" s="103" t="s">
        <v>215</v>
      </c>
      <c r="B8" s="104"/>
      <c r="C8" s="104" t="s">
        <v>216</v>
      </c>
      <c r="D8" s="104"/>
      <c r="E8" s="104"/>
      <c r="F8" s="104"/>
      <c r="G8" s="104"/>
      <c r="H8" s="105"/>
    </row>
    <row r="9" spans="1:8">
      <c r="A9" s="93"/>
      <c r="B9" s="94"/>
      <c r="C9" s="94"/>
      <c r="D9" s="94"/>
      <c r="E9" s="94"/>
      <c r="F9" s="94"/>
      <c r="G9" s="94"/>
      <c r="H9" s="95"/>
    </row>
    <row r="10" spans="1:8">
      <c r="A10" s="92" t="s">
        <v>21</v>
      </c>
      <c r="B10" s="92" t="s">
        <v>20</v>
      </c>
      <c r="C10" s="92" t="s">
        <v>175</v>
      </c>
      <c r="D10" s="92" t="s">
        <v>217</v>
      </c>
      <c r="E10" s="92" t="s">
        <v>218</v>
      </c>
      <c r="F10" s="92" t="s">
        <v>219</v>
      </c>
      <c r="G10" s="92" t="s">
        <v>220</v>
      </c>
      <c r="H10" s="92" t="s">
        <v>27</v>
      </c>
    </row>
    <row r="11" spans="1:8">
      <c r="A11" s="91" t="s">
        <v>35</v>
      </c>
      <c r="B11" s="91" t="s">
        <v>221</v>
      </c>
      <c r="C11" s="90" t="s">
        <v>222</v>
      </c>
      <c r="D11" s="106" t="s">
        <v>228</v>
      </c>
      <c r="E11" s="106" t="s">
        <v>73</v>
      </c>
      <c r="F11" s="107">
        <v>7.41</v>
      </c>
      <c r="G11" s="107">
        <v>68.459999999999994</v>
      </c>
      <c r="H11" s="107">
        <v>507.28</v>
      </c>
    </row>
    <row r="12" spans="1:8">
      <c r="A12" s="91" t="s">
        <v>48</v>
      </c>
      <c r="B12" s="91">
        <v>378</v>
      </c>
      <c r="C12" s="90" t="s">
        <v>224</v>
      </c>
      <c r="D12" s="106" t="s">
        <v>229</v>
      </c>
      <c r="E12" s="106" t="s">
        <v>230</v>
      </c>
      <c r="F12" s="107">
        <v>18.399999999999999</v>
      </c>
      <c r="G12" s="107">
        <v>1</v>
      </c>
      <c r="H12" s="107">
        <v>18.399999999999999</v>
      </c>
    </row>
    <row r="13" spans="1:8">
      <c r="A13" s="91" t="s">
        <v>48</v>
      </c>
      <c r="B13" s="91">
        <v>6160</v>
      </c>
      <c r="C13" s="90" t="s">
        <v>225</v>
      </c>
      <c r="D13" s="106" t="s">
        <v>229</v>
      </c>
      <c r="E13" s="106" t="s">
        <v>230</v>
      </c>
      <c r="F13" s="107">
        <v>18.399999999999999</v>
      </c>
      <c r="G13" s="107">
        <v>2</v>
      </c>
      <c r="H13" s="107">
        <v>36.799999999999997</v>
      </c>
    </row>
    <row r="14" spans="1:8">
      <c r="A14" s="91" t="s">
        <v>48</v>
      </c>
      <c r="B14" s="91">
        <v>10997</v>
      </c>
      <c r="C14" s="90" t="s">
        <v>226</v>
      </c>
      <c r="D14" s="106" t="s">
        <v>228</v>
      </c>
      <c r="E14" s="106" t="s">
        <v>73</v>
      </c>
      <c r="F14" s="107">
        <v>57</v>
      </c>
      <c r="G14" s="107">
        <v>1.5</v>
      </c>
      <c r="H14" s="107">
        <v>85.5</v>
      </c>
    </row>
    <row r="15" spans="1:8">
      <c r="A15" s="91" t="s">
        <v>40</v>
      </c>
      <c r="B15" s="91">
        <v>4222</v>
      </c>
      <c r="C15" s="90" t="s">
        <v>227</v>
      </c>
      <c r="D15" s="106" t="s">
        <v>228</v>
      </c>
      <c r="E15" s="106" t="s">
        <v>73</v>
      </c>
      <c r="F15" s="107">
        <v>8.9700000000000006</v>
      </c>
      <c r="G15" s="107">
        <v>1.55</v>
      </c>
      <c r="H15" s="107">
        <v>13.9</v>
      </c>
    </row>
    <row r="16" spans="1:8">
      <c r="A16" s="89"/>
      <c r="B16" s="89"/>
      <c r="C16" s="89"/>
      <c r="D16" s="89"/>
      <c r="E16" s="89"/>
      <c r="F16" s="89"/>
      <c r="G16" s="89"/>
      <c r="H16" s="89"/>
    </row>
    <row r="17" spans="1:8">
      <c r="A17" s="89"/>
      <c r="B17" s="89"/>
      <c r="C17" s="89"/>
      <c r="D17" s="89"/>
      <c r="E17" s="89"/>
      <c r="F17" s="89"/>
      <c r="G17" s="89"/>
      <c r="H17" s="89"/>
    </row>
    <row r="18" spans="1:8" ht="15">
      <c r="A18" s="89"/>
      <c r="B18" s="89"/>
      <c r="C18" s="108" t="s">
        <v>166</v>
      </c>
      <c r="D18" s="89"/>
      <c r="E18" s="89"/>
      <c r="F18" s="89"/>
      <c r="G18" s="89"/>
      <c r="H18" s="89"/>
    </row>
    <row r="19" spans="1:8">
      <c r="A19" s="89"/>
      <c r="B19" s="89"/>
      <c r="C19" s="20" t="s">
        <v>168</v>
      </c>
      <c r="D19" s="89"/>
      <c r="E19" s="89"/>
      <c r="F19" s="89"/>
      <c r="G19" s="89"/>
      <c r="H19" s="89"/>
    </row>
    <row r="20" spans="1:8">
      <c r="A20" s="89"/>
      <c r="B20" s="89"/>
      <c r="C20" s="20" t="s">
        <v>170</v>
      </c>
      <c r="D20" s="89"/>
      <c r="E20" s="89"/>
      <c r="F20" s="89"/>
      <c r="G20" s="89"/>
      <c r="H20" s="89"/>
    </row>
    <row r="21" spans="1:8">
      <c r="A21" s="89"/>
      <c r="B21" s="89"/>
      <c r="C21" s="20" t="s">
        <v>172</v>
      </c>
      <c r="D21" s="89"/>
      <c r="E21" s="89"/>
      <c r="F21" s="89"/>
      <c r="G21" s="89"/>
      <c r="H21" s="89"/>
    </row>
    <row r="22" spans="1:8">
      <c r="A22" s="89"/>
      <c r="B22" s="89"/>
      <c r="C22" s="20" t="s">
        <v>173</v>
      </c>
      <c r="D22" s="89"/>
      <c r="E22" s="89"/>
      <c r="F22" s="89"/>
      <c r="G22" s="89"/>
      <c r="H22" s="89"/>
    </row>
    <row r="23" spans="1:8">
      <c r="A23" s="89"/>
      <c r="B23" s="89"/>
      <c r="C23" s="89"/>
      <c r="D23" s="89"/>
      <c r="E23" s="89"/>
      <c r="F23" s="89"/>
      <c r="G23" s="89"/>
      <c r="H23" s="89"/>
    </row>
    <row r="24" spans="1:8">
      <c r="A24" s="89"/>
      <c r="B24" s="89"/>
      <c r="C24" s="89"/>
      <c r="D24" s="89"/>
      <c r="E24" s="89"/>
      <c r="F24" s="89"/>
      <c r="G24" s="89"/>
      <c r="H24" s="89"/>
    </row>
  </sheetData>
  <mergeCells count="3">
    <mergeCell ref="A1:H1"/>
    <mergeCell ref="A2:H2"/>
    <mergeCell ref="B3:H3"/>
  </mergeCells>
  <pageMargins left="0.7" right="0.7" top="0.75" bottom="0.75" header="0.3" footer="0.3"/>
  <pageSetup paperSize="9" scale="88"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ORÇAMENTO</vt:lpstr>
      <vt:lpstr>CRONOGRAMA</vt:lpstr>
      <vt:lpstr>MEMORIA DE CALCULO</vt:lpstr>
      <vt:lpstr>COMPOSIÇÃO MR 00009</vt:lpstr>
      <vt:lpstr>'COMPOSIÇÃO MR 00009'!Area_de_impressao</vt:lpstr>
      <vt:lpstr>CRONOGRAMA!Area_de_impressao</vt:lpstr>
      <vt:lpstr>ORÇAMENTO!Area_de_impressao</vt:lpstr>
      <vt:lpstr>ORÇAMENTO!Titulos_de_impressao</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MT</cp:lastModifiedBy>
  <cp:revision>0</cp:revision>
  <cp:lastPrinted>2023-10-25T13:34:24Z</cp:lastPrinted>
  <dcterms:created xsi:type="dcterms:W3CDTF">2023-09-27T17:04:31Z</dcterms:created>
  <dcterms:modified xsi:type="dcterms:W3CDTF">2023-10-26T14:11:51Z</dcterms:modified>
  <cp:category/>
  <cp:contentStatus/>
</cp:coreProperties>
</file>